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4\PE006_2024_TransporteEscolar\"/>
    </mc:Choice>
  </mc:AlternateContent>
  <bookViews>
    <workbookView xWindow="0" yWindow="0" windowWidth="24000" windowHeight="90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G24" i="1" s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<sst xmlns="http://schemas.openxmlformats.org/spreadsheetml/2006/main" count="317" uniqueCount="188">
  <si>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</si>
  <si>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</si>
  <si>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</si>
  <si>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</si>
  <si>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</si>
  <si>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</si>
  <si>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</si>
  <si>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</si>
  <si>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</si>
  <si>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</si>
  <si>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</si>
  <si>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</si>
  <si>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</si>
  <si>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</si>
  <si>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</si>
  <si>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</si>
  <si>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</si>
  <si>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</si>
  <si>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</si>
  <si>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</si>
  <si>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</si>
  <si>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</si>
  <si>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</si>
  <si>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</si>
  <si>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</si>
  <si>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</si>
  <si>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</si>
  <si>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</si>
  <si>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</si>
  <si>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</si>
  <si>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</si>
  <si>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</si>
  <si>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</si>
  <si>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</si>
  <si>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</si>
  <si>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</si>
  <si>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</si>
  <si>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</si>
  <si>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</si>
  <si>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</si>
  <si>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</si>
  <si>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</si>
  <si>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</si>
  <si>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</si>
  <si>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</si>
  <si>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</si>
  <si>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</si>
  <si>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</si>
  <si>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</si>
  <si>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</si>
  <si>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</si>
  <si>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</si>
  <si>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</si>
  <si>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</si>
  <si>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</si>
  <si>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</si>
  <si>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</si>
  <si>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</si>
  <si>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</si>
  <si>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</si>
  <si>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</si>
  <si>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</si>
  <si>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</si>
  <si>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</si>
  <si>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</si>
  <si>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</si>
  <si>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</si>
  <si>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</si>
  <si>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</si>
  <si>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</si>
  <si>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</si>
  <si>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</si>
  <si>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</si>
  <si>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</si>
  <si>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</si>
  <si>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</si>
  <si>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</si>
  <si>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</si>
  <si>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</si>
  <si>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</si>
  <si>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</si>
  <si>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</si>
  <si>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</si>
  <si>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</si>
  <si>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</si>
  <si>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</si>
  <si>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</si>
  <si>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</si>
  <si>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</si>
  <si>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</si>
  <si>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</si>
  <si>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</si>
  <si>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</si>
  <si>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</si>
  <si>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</si>
  <si>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</si>
  <si>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</si>
  <si>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</si>
  <si>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</si>
  <si>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</si>
  <si>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</si>
  <si>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</si>
  <si>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</si>
  <si>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</si>
  <si>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</si>
  <si>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</si>
  <si>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</si>
  <si>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</si>
  <si>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</si>
  <si>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</si>
  <si>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</si>
  <si>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</si>
  <si>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</si>
  <si>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</si>
  <si>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</si>
  <si>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</si>
  <si>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</si>
  <si>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</si>
  <si>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</si>
  <si>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</si>
  <si>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</si>
  <si>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</si>
  <si>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</si>
  <si>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</si>
  <si>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</si>
  <si>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</si>
  <si>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</si>
  <si>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</si>
  <si>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</si>
  <si>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</si>
  <si>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</si>
  <si>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</si>
  <si>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</si>
  <si>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</si>
  <si>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</si>
  <si>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</si>
  <si>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</si>
  <si>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</si>
  <si>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</si>
  <si>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</si>
  <si>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</si>
  <si>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</si>
  <si>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</si>
  <si>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</si>
  <si>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</si>
  <si>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</si>
  <si>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</si>
  <si>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</si>
  <si>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</si>
  <si>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</si>
  <si>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</si>
  <si>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</si>
  <si>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</si>
  <si>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</si>
  <si>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</si>
  <si>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</si>
  <si>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</si>
  <si>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</si>
  <si>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</si>
  <si>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</si>
  <si>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</si>
  <si>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</si>
  <si>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</si>
  <si>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</si>
  <si>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</si>
  <si>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</si>
  <si>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</si>
  <si>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</si>
  <si>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</si>
  <si>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</si>
  <si>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</si>
  <si>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</si>
  <si>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</si>
  <si>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</si>
  <si>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</si>
  <si>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</si>
  <si>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</si>
  <si>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</si>
  <si>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</si>
  <si>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</si>
  <si>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</si>
  <si>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</si>
  <si>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</si>
  <si>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</si>
  <si>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</si>
  <si>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</si>
  <si>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</si>
  <si>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 xml:space="preserve">Transporte Escolar Linha 08 - IAPD Rincão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</si>
</sst>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wrapText="1"/>
    </xf>
    <xf numFmtId="0" fontId="3" fillId="0" borderId="2" xfId="0" applyFont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 indent="2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4" fontId="5" fillId="0" borderId="1" xfId="0" applyNumberFormat="1" applyFont="1" applyBorder="1" applyAlignment="1">
      <alignment horizontal="right" vertical="top" shrinkToFit="1"/>
    </xf>
    <xf numFmtId="10" fontId="8" fillId="0" borderId="1" xfId="0" applyNumberFormat="1" applyFont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center" vertical="top" shrinkToFit="1"/>
    </xf>
    <xf numFmtId="4" fontId="8" fillId="0" borderId="1" xfId="0" applyNumberFormat="1" applyFont="1" applyBorder="1" applyAlignment="1">
      <alignment horizontal="left" vertical="top" indent="4" shrinkToFit="1"/>
    </xf>
    <xf numFmtId="4" fontId="8" fillId="0" borderId="1" xfId="0" applyNumberFormat="1" applyFont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Border="1" applyAlignment="1">
      <alignment horizontal="right" vertical="top" shrinkToFit="1"/>
    </xf>
    <xf numFmtId="3" fontId="5" fillId="0" borderId="1" xfId="0" applyNumberFormat="1" applyFont="1" applyBorder="1" applyAlignment="1">
      <alignment horizontal="right" vertical="top" shrinkToFit="1"/>
    </xf>
    <xf numFmtId="3" fontId="8" fillId="0" borderId="1" xfId="0" applyNumberFormat="1" applyFont="1" applyBorder="1" applyAlignment="1">
      <alignment horizontal="right" vertical="top" shrinkToFit="1"/>
    </xf>
    <xf numFmtId="165" fontId="8" fillId="0" borderId="1" xfId="0" applyNumberFormat="1" applyFont="1" applyBorder="1" applyAlignment="1">
      <alignment horizontal="right" vertical="top" shrinkToFit="1"/>
    </xf>
    <xf numFmtId="0" fontId="7" fillId="0" borderId="1" xfId="0" applyFont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Border="1" applyAlignment="1">
      <alignment horizontal="right" vertical="top" shrinkToFit="1"/>
    </xf>
    <xf numFmtId="165" fontId="5" fillId="0" borderId="1" xfId="0" applyNumberFormat="1" applyFont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8" fontId="7" fillId="0" borderId="1" xfId="0" applyNumberFormat="1" applyFont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right" vertical="top" shrinkToFit="1"/>
    </xf>
    <xf numFmtId="2" fontId="18" fillId="0" borderId="1" xfId="0" applyNumberFormat="1" applyFont="1" applyBorder="1" applyAlignment="1">
      <alignment horizontal="right" vertical="top" shrinkToFit="1"/>
    </xf>
    <xf numFmtId="0" fontId="20" fillId="0" borderId="1" xfId="0" applyFont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8" fontId="7" fillId="0" borderId="1" xfId="0" applyNumberFormat="1" applyFont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top" wrapText="1"/>
    </xf>
    <xf numFmtId="166" fontId="7" fillId="0" borderId="1" xfId="0" applyNumberFormat="1" applyFont="1" applyBorder="1" applyAlignment="1">
      <alignment horizontal="right" vertical="top" wrapText="1"/>
    </xf>
    <xf numFmtId="10" fontId="21" fillId="0" borderId="1" xfId="0" applyNumberFormat="1" applyFont="1" applyBorder="1" applyAlignment="1">
      <alignment horizontal="right" vertical="top" shrinkToFit="1"/>
    </xf>
    <xf numFmtId="0" fontId="1" fillId="0" borderId="2" xfId="0" applyFont="1" applyBorder="1" applyAlignment="1">
      <alignment horizontal="left" vertical="top" wrapText="1" indent="8"/>
    </xf>
    <xf numFmtId="0" fontId="1" fillId="0" borderId="3" xfId="0" applyFont="1" applyBorder="1" applyAlignment="1">
      <alignment horizontal="left" vertical="top" wrapText="1" indent="8"/>
    </xf>
    <xf numFmtId="0" fontId="1" fillId="0" borderId="4" xfId="0" applyFont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4" xfId="0" applyFont="1" applyBorder="1" applyAlignment="1">
      <alignment horizontal="left" vertical="top" wrapText="1" indent="4"/>
    </xf>
    <xf numFmtId="0" fontId="3" fillId="0" borderId="2" xfId="0" applyFont="1" applyBorder="1" applyAlignment="1">
      <alignment horizontal="left" vertical="top" wrapText="1" indent="3"/>
    </xf>
    <xf numFmtId="0" fontId="3" fillId="0" borderId="4" xfId="0" applyFont="1" applyBorder="1" applyAlignment="1">
      <alignment horizontal="left" vertical="top" wrapText="1" indent="3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Border="1" applyAlignment="1">
      <alignment horizontal="right" vertical="top" shrinkToFit="1"/>
    </xf>
    <xf numFmtId="4" fontId="8" fillId="0" borderId="4" xfId="0" applyNumberFormat="1" applyFont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right" vertical="top" shrinkToFit="1"/>
    </xf>
    <xf numFmtId="2" fontId="8" fillId="0" borderId="4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4" fontId="18" fillId="0" borderId="2" xfId="0" applyNumberFormat="1" applyFont="1" applyBorder="1" applyAlignment="1">
      <alignment horizontal="right" vertical="top" shrinkToFit="1"/>
    </xf>
    <xf numFmtId="4" fontId="18" fillId="0" borderId="4" xfId="0" applyNumberFormat="1" applyFont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Border="1" applyAlignment="1">
      <alignment horizontal="right" vertical="top" shrinkToFit="1"/>
    </xf>
    <xf numFmtId="4" fontId="5" fillId="0" borderId="4" xfId="0" applyNumberFormat="1" applyFont="1" applyBorder="1" applyAlignment="1">
      <alignment horizontal="right" vertical="top" shrinkToFi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 inden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E4" sqref="E4:G4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38.2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0.27661597045026215</v>
      </c>
      <c r="E9" s="70">
        <f>G66</f>
        <v>5522.1727000000001</v>
      </c>
      <c r="F9" s="13">
        <f>((E9*100)/($E$24))/100</f>
        <v>0.30053660202075072</v>
      </c>
      <c r="G9" s="70">
        <f>SUM(G10:G12)</f>
        <v>4499.1974</v>
      </c>
      <c r="H9" s="13">
        <f>((G9*100)/($G$24))/100</f>
        <v>0.26146591744024827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0.23134493981876286</v>
      </c>
      <c r="E10" s="71">
        <f>G49</f>
        <v>4618.4126999999999</v>
      </c>
      <c r="F10" s="92">
        <f t="shared" ref="F10:F22" si="0">((E10*100)/($E$24))/100</f>
        <v>0.25135071555938127</v>
      </c>
      <c r="G10" s="71">
        <f>G54</f>
        <v>3595.4373999999998</v>
      </c>
      <c r="H10" s="92">
        <f t="shared" ref="H10:H19" si="1">((G10*100)/($G$24))/100</f>
        <v>0.20894489723655621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2.2922040826075575E-3</v>
      </c>
      <c r="E11" s="72">
        <f>G60</f>
        <v>45.760000000000005</v>
      </c>
      <c r="F11" s="92">
        <f t="shared" si="0"/>
        <v>2.4904246309554127E-3</v>
      </c>
      <c r="G11" s="72">
        <f>G60</f>
        <v>45.760000000000005</v>
      </c>
      <c r="H11" s="92">
        <f t="shared" si="1"/>
        <v>2.6592921622122568E-3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4.2978826548891694E-2</v>
      </c>
      <c r="E12" s="72">
        <f>F63</f>
        <v>858</v>
      </c>
      <c r="F12" s="92">
        <f t="shared" si="0"/>
        <v>4.6695461830413974E-2</v>
      </c>
      <c r="G12" s="72">
        <f>F63</f>
        <v>858</v>
      </c>
      <c r="H12" s="92">
        <f t="shared" si="1"/>
        <v>4.98617280414798E-2</v>
      </c>
    </row>
    <row r="13" spans="1:8" ht="12.6" customHeight="1">
      <c r="A13" s="103" t="s">
        <v>19</v>
      </c>
      <c r="B13" s="104"/>
      <c r="C13" s="73">
        <f>SUM(C14:C19)</f>
        <v>7839.359746666667</v>
      </c>
      <c r="D13" s="13">
        <f t="shared" si="2"/>
        <v>0.39268820839900953</v>
      </c>
      <c r="E13" s="73">
        <f>SUM(E14:E19)</f>
        <v>7839.359746666667</v>
      </c>
      <c r="F13" s="13">
        <f>((E13*100)/($E$24))/100</f>
        <v>0.42664629816475191</v>
      </c>
      <c r="G13" s="73">
        <f>SUM(G14:G19)</f>
        <v>7839.359746666667</v>
      </c>
      <c r="H13" s="13">
        <f t="shared" si="1"/>
        <v>0.4555757852070132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0.24044098768610739</v>
      </c>
      <c r="E14" s="66">
        <f>G76</f>
        <v>4800</v>
      </c>
      <c r="F14" s="92">
        <f t="shared" si="0"/>
        <v>0.26123335289742089</v>
      </c>
      <c r="G14" s="66">
        <f>G76</f>
        <v>4800</v>
      </c>
      <c r="H14" s="92">
        <f t="shared" si="1"/>
        <v>0.27894673030198491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4.1876805355330365E-2</v>
      </c>
      <c r="E15" s="66">
        <f>G87</f>
        <v>836</v>
      </c>
      <c r="F15" s="92">
        <f t="shared" si="0"/>
        <v>4.5498142296300802E-2</v>
      </c>
      <c r="G15" s="66">
        <f>G87</f>
        <v>836</v>
      </c>
      <c r="H15" s="92">
        <f t="shared" si="1"/>
        <v>4.8583222194262372E-2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2.9247099815166204E-2</v>
      </c>
      <c r="E16" s="66">
        <f>G97</f>
        <v>583.86916666666673</v>
      </c>
      <c r="F16" s="92">
        <f t="shared" si="0"/>
        <v>3.1776270846199245E-2</v>
      </c>
      <c r="G16" s="66">
        <f>G97</f>
        <v>583.86916666666673</v>
      </c>
      <c r="H16" s="92">
        <f t="shared" si="1"/>
        <v>3.3930915617877366E-2</v>
      </c>
    </row>
    <row r="17" spans="1:8" ht="12.6" customHeight="1">
      <c r="A17" s="107" t="s">
        <v>23</v>
      </c>
      <c r="B17" s="108"/>
      <c r="C17" s="66">
        <f>G112</f>
        <v>763.9585800000001</v>
      </c>
      <c r="D17" s="92">
        <f t="shared" si="2"/>
        <v>3.8268115734682515E-2</v>
      </c>
      <c r="E17" s="66">
        <f>G112</f>
        <v>763.9585800000001</v>
      </c>
      <c r="F17" s="92">
        <f t="shared" si="0"/>
        <v>4.1577387776698449E-2</v>
      </c>
      <c r="G17" s="66">
        <f>G112</f>
        <v>763.9585800000001</v>
      </c>
      <c r="H17" s="92">
        <f t="shared" si="1"/>
        <v>4.4396614161905698E-2</v>
      </c>
    </row>
    <row r="18" spans="1:8" ht="12.6" customHeight="1">
      <c r="A18" s="107" t="s">
        <v>24</v>
      </c>
      <c r="B18" s="108"/>
      <c r="C18" s="66">
        <f>H119</f>
        <v>674.89</v>
      </c>
      <c r="D18" s="92">
        <f t="shared" si="2"/>
        <v>3.3806503787391043E-2</v>
      </c>
      <c r="E18" s="66">
        <f>H119</f>
        <v>674.89</v>
      </c>
      <c r="F18" s="92">
        <f t="shared" si="0"/>
        <v>3.672995365352924E-2</v>
      </c>
      <c r="G18" s="66">
        <f>H119</f>
        <v>674.89</v>
      </c>
      <c r="H18" s="92">
        <f t="shared" si="1"/>
        <v>3.9220491419480544E-2</v>
      </c>
    </row>
    <row r="19" spans="1:8" ht="12.6" customHeight="1">
      <c r="A19" s="107" t="s">
        <v>25</v>
      </c>
      <c r="B19" s="108"/>
      <c r="C19" s="66">
        <f>H127</f>
        <v>180.64200000000002</v>
      </c>
      <c r="D19" s="92">
        <f t="shared" si="2"/>
        <v>9.0486960203320435E-3</v>
      </c>
      <c r="E19" s="66">
        <f>H127</f>
        <v>180.64200000000002</v>
      </c>
      <c r="F19" s="92">
        <f t="shared" si="0"/>
        <v>9.8311906946033124E-3</v>
      </c>
      <c r="G19" s="66">
        <f>H127</f>
        <v>180.64200000000002</v>
      </c>
      <c r="H19" s="92">
        <f t="shared" si="1"/>
        <v>1.0497811511502324E-2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4.3541358276332313E-3</v>
      </c>
      <c r="E20" s="73">
        <f>H139</f>
        <v>86.923000000000002</v>
      </c>
      <c r="F20" s="13">
        <f t="shared" si="0"/>
        <v>4.7306639028963562E-3</v>
      </c>
      <c r="G20" s="73">
        <f>H139</f>
        <v>86.923000000000002</v>
      </c>
      <c r="H20" s="13">
        <f>((G20*100)/($G$24))/100</f>
        <v>5.0514347162582155E-3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0.32634168532309515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0.26808643591160114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4782.1063871621</v>
      </c>
      <c r="H23" s="13">
        <f>((G23*100)/($G$24))/100</f>
        <v>0.27790686263648035</v>
      </c>
    </row>
    <row r="24" spans="1:8" ht="12.6" customHeight="1">
      <c r="A24" s="103" t="s">
        <v>30</v>
      </c>
      <c r="B24" s="104"/>
      <c r="C24" s="74">
        <f>SUM(C21,C20,C13,C9)</f>
        <v>19963.318426666665</v>
      </c>
      <c r="D24" s="13">
        <f>SUM(D9,D13,D20,D21)</f>
        <v>1</v>
      </c>
      <c r="E24" s="75">
        <f>SUM(E22,E20,E13,E9)</f>
        <v>18374.376574666665</v>
      </c>
      <c r="F24" s="13">
        <f>SUM(F9,F13,F20,F22)</f>
        <v>1</v>
      </c>
      <c r="G24" s="74">
        <f>SUM(G23,G20,G13,G9)</f>
        <v>17207.586533828766</v>
      </c>
      <c r="H24" s="13">
        <f>SUM(H9,H13,H20,H23)</f>
        <v>1</v>
      </c>
    </row>
    <row r="25" spans="1:8" ht="12.6" customHeight="1">
      <c r="A25" s="103" t="s">
        <v>31</v>
      </c>
      <c r="B25" s="104"/>
      <c r="C25" s="74">
        <f>C24/G37</f>
        <v>25.418027026568197</v>
      </c>
      <c r="D25" s="6"/>
      <c r="E25" s="76">
        <f>E24/G37</f>
        <v>23.394928157202269</v>
      </c>
      <c r="F25" s="6"/>
      <c r="G25" s="74">
        <f>G24/G37</f>
        <v>21.909328410782742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2707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2707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46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35.700000000000003</v>
      </c>
      <c r="G37" s="18">
        <f>F38*F37</f>
        <v>785.40000000000009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5.8803319327731085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4.5778423733129605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5.8263305322128853E-2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1.0924369747899159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7.0310322128851537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5.7285426534250057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6.1115355233002289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1.064425770308123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0.74340357355063236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785.40000000000009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5.89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785.40000000000009</v>
      </c>
      <c r="E102" s="54">
        <v>0.92</v>
      </c>
      <c r="F102" s="33">
        <f>D102*E102</f>
        <v>722.5680000000001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785.40000000000009</v>
      </c>
      <c r="E104" s="54">
        <v>4.8000000000000001E-2</v>
      </c>
      <c r="F104" s="38">
        <f>D104*E104</f>
        <v>37.699200000000005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785.40000000000009</v>
      </c>
      <c r="E106" s="57">
        <v>2E-3</v>
      </c>
      <c r="F106" s="38">
        <f>D106*E106</f>
        <v>1.5708000000000002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785.40000000000009</v>
      </c>
      <c r="E108" s="57">
        <v>6.9999999999999999E-4</v>
      </c>
      <c r="F108" s="38">
        <f>D108*E108</f>
        <v>0.54978000000000005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785.40000000000009</v>
      </c>
      <c r="E110" s="54">
        <v>2E-3</v>
      </c>
      <c r="F110" s="38">
        <f>D110*E110</f>
        <v>1.5708000000000002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0.97270000000000012</v>
      </c>
      <c r="F111" s="18">
        <f>SUM(F102:F110)</f>
        <v>763.9585800000001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763.9585800000001</v>
      </c>
      <c r="H112" s="37">
        <f>G112/C99</f>
        <v>0.97270000000000001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785.40000000000009</v>
      </c>
      <c r="E115" s="20">
        <v>0.35</v>
      </c>
      <c r="F115" s="155">
        <f>D115*E115</f>
        <v>274.89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0</v>
      </c>
      <c r="F117" s="169">
        <f>D117*E117</f>
        <v>0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674.89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674.89</v>
      </c>
      <c r="I119" s="37">
        <f>H119/G37</f>
        <v>0.85929462694168568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785.40000000000009</v>
      </c>
      <c r="E126" s="79">
        <v>0.23</v>
      </c>
      <c r="F126" s="165">
        <f>D126*E126</f>
        <v>180.64200000000002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180.64200000000002</v>
      </c>
      <c r="I127" s="37">
        <f>H127/G37</f>
        <v>0.23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7839.359746666667</v>
      </c>
      <c r="I129" s="37">
        <f>H129/G37</f>
        <v>9.9813594941006691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0.11067354214413037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0.11067354214413037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13448.455446666667</v>
      </c>
      <c r="I141" s="37">
        <f>H141/G37</f>
        <v>17.123065249129954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12425.480146666667</v>
      </c>
      <c r="I142" s="37">
        <f>H142/G37</f>
        <v>15.820575689669806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8.294961777438246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8.294961777438246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19963.318426666665</v>
      </c>
      <c r="I150" s="37">
        <f>H150/G37</f>
        <v>25.418027026568197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785.40000000000009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25.418027026568197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6.2718629080723192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6.2718629080723192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18374.376574666669</v>
      </c>
      <c r="I162" s="37">
        <f>H162/G37</f>
        <v>23.394928157202276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785.40000000000009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23.394928157202276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4.1205623924115091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4.1205623924115091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15661.769849666667</v>
      </c>
      <c r="I174" s="37">
        <f>H174/G37</f>
        <v>19.941138082081316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15661.769849666667</v>
      </c>
      <c r="F180" s="155">
        <f>E180*0.0987</f>
        <v>1545.8166841621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1545.8166841621</v>
      </c>
      <c r="I181" s="37">
        <f>H181/G37</f>
        <v>1.968190328701426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17207.586533828766</v>
      </c>
      <c r="I183" s="37">
        <f>H183/G37</f>
        <v>21.909328410782742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785.40000000000009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21.909328410782742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2023-08-04T13:21:45Z</cp:lastPrinted>
  <dcterms:created xsi:type="dcterms:W3CDTF">2021-07-30T11:32:38Z</dcterms:created>
  <dcterms:modified xsi:type="dcterms:W3CDTF">2024-06-10T17:36:32Z</dcterms:modified>
</cp:coreProperties>
</file>