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nto - 04-04-2024\Planilhas\Com Pedágio\"/>
    </mc:Choice>
  </mc:AlternateContent>
  <xr:revisionPtr revIDLastSave="0" documentId="13_ncr:1_{B20171AB-2699-4ECF-9542-3E5B10913A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<sst xmlns="http://schemas.openxmlformats.org/spreadsheetml/2006/main" count="317" uniqueCount="188">
  <si>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</si>
  <si>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</si>
  <si>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</si>
  <si>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</si>
  <si>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</si>
  <si>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</si>
  <si>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</si>
  <si>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</si>
  <si>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</si>
  <si>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</si>
  <si>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</si>
  <si>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</si>
  <si>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</si>
  <si>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</si>
  <si>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</si>
  <si>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</si>
  <si>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</si>
  <si>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</si>
  <si>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</si>
  <si>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</si>
  <si>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</si>
  <si>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</si>
  <si>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</si>
  <si>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</si>
  <si>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</si>
  <si>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</si>
  <si>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</si>
  <si>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</si>
  <si>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</si>
  <si>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</si>
  <si>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</si>
  <si>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</si>
  <si>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</si>
  <si>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</si>
  <si>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</si>
  <si>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</si>
  <si>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</si>
  <si>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</si>
  <si>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</si>
  <si>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</si>
  <si>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</si>
  <si>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</si>
  <si>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</si>
  <si>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</si>
  <si>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</si>
  <si>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</si>
  <si>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</si>
  <si>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</si>
  <si>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</si>
  <si>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</si>
  <si>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</si>
  <si>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</si>
  <si>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</si>
  <si>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</si>
  <si>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</si>
  <si>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</si>
  <si>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</si>
  <si>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</si>
  <si>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</si>
  <si>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</si>
  <si>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</si>
  <si>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</si>
  <si>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</si>
  <si>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</si>
  <si>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</si>
  <si>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</si>
  <si>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</si>
  <si>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</si>
  <si>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</si>
  <si>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</si>
  <si>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</si>
  <si>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</si>
  <si>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</si>
  <si>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</si>
  <si>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</si>
  <si>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</si>
  <si>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</si>
  <si>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</si>
  <si>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</si>
  <si>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</si>
  <si>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</si>
  <si>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</si>
  <si>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</si>
  <si>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</si>
  <si>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</si>
  <si>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</si>
  <si>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</si>
  <si>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</si>
  <si>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</si>
  <si>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</si>
  <si>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</si>
  <si>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</si>
  <si>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</si>
  <si>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</si>
  <si>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</si>
  <si>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</si>
  <si>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</si>
  <si>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</si>
  <si>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</si>
  <si>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</si>
  <si>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</si>
  <si>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</si>
  <si>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</si>
  <si>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</si>
  <si>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</si>
  <si>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</si>
  <si>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</si>
  <si>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</si>
  <si>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</si>
  <si>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</si>
  <si>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</si>
  <si>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</si>
  <si>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</si>
  <si>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</si>
  <si>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</si>
  <si>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</si>
  <si>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</si>
  <si>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</si>
  <si>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</si>
  <si>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</si>
  <si>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</si>
  <si>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</si>
  <si>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</si>
  <si>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</si>
  <si>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</si>
  <si>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</si>
  <si>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</si>
  <si>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</si>
  <si>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</si>
  <si>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</si>
  <si>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</si>
  <si>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</si>
  <si>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</si>
  <si>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</si>
  <si>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</si>
  <si>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</si>
  <si>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</si>
  <si>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</si>
  <si>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</si>
  <si>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</si>
  <si>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</si>
  <si>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</si>
  <si>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</si>
  <si>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</si>
  <si>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</si>
  <si>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</si>
  <si>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</si>
  <si>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</si>
  <si>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</si>
  <si>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</si>
  <si>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</si>
  <si>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</si>
  <si>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</si>
  <si>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</si>
  <si>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</si>
  <si>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</si>
  <si>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</si>
  <si>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</si>
  <si>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</si>
  <si>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</si>
  <si>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</si>
  <si>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</si>
  <si>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</si>
  <si>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</si>
  <si>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</si>
  <si>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</si>
  <si>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</si>
  <si>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</si>
  <si>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</si>
  <si>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</si>
  <si>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</si>
  <si>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</si>
  <si>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</si>
  <si>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</si>
  <si>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</si>
  <si>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</si>
  <si>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</si>
  <si>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</si>
  <si>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</si>
  <si>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</si>
  <si>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</si>
  <si>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</si>
  <si>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</si>
  <si>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</si>
  <si>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 xml:space="preserve"> </t>
  </si>
  <si>
    <t>Fora de Taquari(RS)</t>
  </si>
  <si>
    <t>Transporte Escolar Linha 14 - Fazenda Pereira - Pereira Coruja</t>
  </si>
  <si>
    <t>Micro -ônibus - 25 lugares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</si>
</sst>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7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 indent="2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4" fontId="5" fillId="0" borderId="1" xfId="0" applyNumberFormat="1" applyFont="1" applyBorder="1" applyAlignment="1">
      <alignment horizontal="right" vertical="top" shrinkToFit="1"/>
    </xf>
    <xf numFmtId="10" fontId="8" fillId="0" borderId="1" xfId="0" applyNumberFormat="1" applyFont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shrinkToFit="1"/>
    </xf>
    <xf numFmtId="4" fontId="8" fillId="0" borderId="1" xfId="0" applyNumberFormat="1" applyFont="1" applyBorder="1" applyAlignment="1">
      <alignment horizontal="left" vertical="top" indent="4" shrinkToFit="1"/>
    </xf>
    <xf numFmtId="4" fontId="8" fillId="0" borderId="1" xfId="0" applyNumberFormat="1" applyFont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right" vertical="top" shrinkToFit="1"/>
    </xf>
    <xf numFmtId="3" fontId="5" fillId="0" borderId="1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Border="1" applyAlignment="1">
      <alignment horizontal="right" vertical="top" shrinkToFit="1"/>
    </xf>
    <xf numFmtId="165" fontId="5" fillId="0" borderId="1" xfId="0" applyNumberFormat="1" applyFont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8" fontId="7" fillId="0" borderId="1" xfId="0" applyNumberFormat="1" applyFont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left" wrapText="1"/>
    </xf>
    <xf numFmtId="2" fontId="13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5" fillId="0" borderId="1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right" vertical="top" shrinkToFit="1"/>
    </xf>
    <xf numFmtId="2" fontId="17" fillId="0" borderId="1" xfId="0" applyNumberFormat="1" applyFont="1" applyBorder="1" applyAlignment="1">
      <alignment horizontal="right" vertical="top" shrinkToFit="1"/>
    </xf>
    <xf numFmtId="0" fontId="19" fillId="0" borderId="1" xfId="0" applyFont="1" applyBorder="1" applyAlignment="1">
      <alignment horizontal="left" wrapText="1"/>
    </xf>
    <xf numFmtId="2" fontId="14" fillId="3" borderId="1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8" fontId="7" fillId="0" borderId="1" xfId="0" applyNumberFormat="1" applyFont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0" fontId="20" fillId="0" borderId="1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Border="1" applyAlignment="1">
      <alignment horizontal="right" vertical="top" shrinkToFit="1"/>
    </xf>
    <xf numFmtId="4" fontId="8" fillId="0" borderId="4" xfId="0" applyNumberFormat="1" applyFont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2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shrinkToFit="1"/>
    </xf>
    <xf numFmtId="2" fontId="8" fillId="0" borderId="4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right" vertical="top" shrinkToFit="1"/>
    </xf>
    <xf numFmtId="4" fontId="17" fillId="0" borderId="4" xfId="0" applyNumberFormat="1" applyFont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Border="1" applyAlignment="1">
      <alignment horizontal="right" vertical="top" shrinkToFit="1"/>
    </xf>
    <xf numFmtId="4" fontId="5" fillId="0" borderId="4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 inden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zoomScale="120" zoomScaleNormal="120" workbookViewId="0">
      <selection activeCell="F38" sqref="F38"/>
    </sheetView>
  </sheetViews>
  <sheetFormatPr defaultRowHeight="13"/>
  <cols>
    <col min="1" max="1" width="18.69921875" customWidth="1"/>
    <col min="2" max="2" width="28.5" customWidth="1"/>
    <col min="3" max="3" width="14.796875" customWidth="1"/>
    <col min="4" max="4" width="13.296875" customWidth="1"/>
    <col min="5" max="5" width="15.5" customWidth="1"/>
    <col min="6" max="6" width="13.5" customWidth="1"/>
    <col min="7" max="7" width="15.19921875" customWidth="1"/>
    <col min="8" max="8" width="9.19921875" bestFit="1" customWidth="1"/>
  </cols>
  <sheetData>
    <row r="1" spans="1:8" ht="18.25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185</v>
      </c>
      <c r="D2" s="99"/>
      <c r="E2" s="99"/>
      <c r="F2" s="99"/>
      <c r="G2" s="99"/>
      <c r="H2" s="100"/>
    </row>
    <row r="3" spans="1:8" ht="18.25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10" t="s">
        <v>187</v>
      </c>
      <c r="C4" s="109"/>
      <c r="D4" s="5" t="s">
        <v>6</v>
      </c>
      <c r="E4" s="110" t="s">
        <v>186</v>
      </c>
      <c r="F4" s="110"/>
      <c r="G4" s="110"/>
      <c r="H4" s="1"/>
    </row>
    <row r="5" spans="1:8" ht="8.5" customHeight="1">
      <c r="A5" s="111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2"/>
    </row>
    <row r="7" spans="1:8" ht="13.5" customHeight="1">
      <c r="A7" s="113" t="s">
        <v>8</v>
      </c>
      <c r="B7" s="114"/>
      <c r="C7" s="115" t="s">
        <v>9</v>
      </c>
      <c r="D7" s="116"/>
      <c r="E7" s="117" t="s">
        <v>10</v>
      </c>
      <c r="F7" s="118"/>
      <c r="G7" s="117" t="s">
        <v>11</v>
      </c>
      <c r="H7" s="118"/>
    </row>
    <row r="8" spans="1:8" ht="22.75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5" customHeight="1">
      <c r="A9" s="103" t="s">
        <v>15</v>
      </c>
      <c r="B9" s="104"/>
      <c r="C9" s="90">
        <f>SUM(C10:C12)</f>
        <v>5522.1727000000001</v>
      </c>
      <c r="D9" s="13">
        <f>((C9*100)/($C$24))/100</f>
        <v>0.23305272793294574</v>
      </c>
      <c r="E9" s="70">
        <f>G66</f>
        <v>5522.1727000000001</v>
      </c>
      <c r="F9" s="13">
        <f>((E9*100)/($E$24))/100</f>
        <v>0.24980415737351991</v>
      </c>
      <c r="G9" s="70">
        <f>SUM(G10:G12)</f>
        <v>4499.1974</v>
      </c>
      <c r="H9" s="13">
        <f>((G9*100)/($G$24))/100</f>
        <v>0.21115527727908964</v>
      </c>
    </row>
    <row r="10" spans="1:8" ht="12.65" customHeight="1">
      <c r="A10" s="105" t="s">
        <v>16</v>
      </c>
      <c r="B10" s="106"/>
      <c r="C10" s="66">
        <f>G49</f>
        <v>4618.4126999999999</v>
      </c>
      <c r="D10" s="92">
        <f>((C10*100)/($C$24))/100</f>
        <v>0.19491126716394822</v>
      </c>
      <c r="E10" s="71">
        <f>G49</f>
        <v>4618.4126999999999</v>
      </c>
      <c r="F10" s="92">
        <f t="shared" ref="F10:F22" si="0">((E10*100)/($E$24))/100</f>
        <v>0.2089211539738087</v>
      </c>
      <c r="G10" s="71">
        <f>G54</f>
        <v>3595.4373999999998</v>
      </c>
      <c r="H10" s="92">
        <f t="shared" ref="H10:H19" si="1">((G10*100)/($G$24))/100</f>
        <v>0.16874022489802495</v>
      </c>
    </row>
    <row r="11" spans="1:8" ht="12.65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1.9312132034935451E-3</v>
      </c>
      <c r="E11" s="72">
        <f>G60</f>
        <v>45.760000000000005</v>
      </c>
      <c r="F11" s="92">
        <f t="shared" si="0"/>
        <v>2.0700254885929721E-3</v>
      </c>
      <c r="G11" s="72">
        <f>G60</f>
        <v>45.760000000000005</v>
      </c>
      <c r="H11" s="92">
        <f t="shared" si="1"/>
        <v>2.1475975889146686E-3</v>
      </c>
    </row>
    <row r="12" spans="1:8" ht="12.65" customHeight="1">
      <c r="A12" s="107" t="s">
        <v>18</v>
      </c>
      <c r="B12" s="108"/>
      <c r="C12" s="91">
        <f>F63</f>
        <v>858</v>
      </c>
      <c r="D12" s="92">
        <f t="shared" si="2"/>
        <v>3.6210247565503964E-2</v>
      </c>
      <c r="E12" s="72">
        <f>F63</f>
        <v>858</v>
      </c>
      <c r="F12" s="92">
        <f t="shared" si="0"/>
        <v>3.8812977911118221E-2</v>
      </c>
      <c r="G12" s="72">
        <f>F63</f>
        <v>858</v>
      </c>
      <c r="H12" s="92">
        <f t="shared" si="1"/>
        <v>4.0267454792150027E-2</v>
      </c>
    </row>
    <row r="13" spans="1:8" ht="12.65" customHeight="1">
      <c r="A13" s="103" t="s">
        <v>19</v>
      </c>
      <c r="B13" s="104"/>
      <c r="C13" s="73">
        <f>SUM(C14:C19)</f>
        <v>11570.991166666665</v>
      </c>
      <c r="D13" s="13">
        <f t="shared" si="2"/>
        <v>0.48833153231149118</v>
      </c>
      <c r="E13" s="73">
        <f>SUM(E14:E19)</f>
        <v>11570.991166666665</v>
      </c>
      <c r="F13" s="13">
        <f>((E13*100)/($E$24))/100</f>
        <v>0.52343196335848174</v>
      </c>
      <c r="G13" s="73">
        <f>SUM(G14:G19)</f>
        <v>11570.991166666665</v>
      </c>
      <c r="H13" s="13">
        <f t="shared" si="1"/>
        <v>0.54304704394419256</v>
      </c>
    </row>
    <row r="14" spans="1:8" ht="12.65" customHeight="1">
      <c r="A14" s="107" t="s">
        <v>20</v>
      </c>
      <c r="B14" s="108"/>
      <c r="C14" s="66">
        <f>G76</f>
        <v>4800</v>
      </c>
      <c r="D14" s="92">
        <f t="shared" si="2"/>
        <v>0.20257481155526691</v>
      </c>
      <c r="E14" s="66">
        <f>G76</f>
        <v>4800</v>
      </c>
      <c r="F14" s="92">
        <f t="shared" si="0"/>
        <v>0.21713554076150055</v>
      </c>
      <c r="G14" s="66">
        <f>G76</f>
        <v>4800</v>
      </c>
      <c r="H14" s="92">
        <f t="shared" si="1"/>
        <v>0.22527247436167844</v>
      </c>
    </row>
    <row r="15" spans="1:8" ht="12.65" customHeight="1">
      <c r="A15" s="107" t="s">
        <v>21</v>
      </c>
      <c r="B15" s="108"/>
      <c r="C15" s="66">
        <f>G87</f>
        <v>836</v>
      </c>
      <c r="D15" s="92">
        <f t="shared" si="2"/>
        <v>3.5281779679208987E-2</v>
      </c>
      <c r="E15" s="66">
        <f>G87</f>
        <v>836</v>
      </c>
      <c r="F15" s="92">
        <f t="shared" si="0"/>
        <v>3.7817773349294675E-2</v>
      </c>
      <c r="G15" s="66">
        <f>G87</f>
        <v>836</v>
      </c>
      <c r="H15" s="92">
        <f t="shared" si="1"/>
        <v>3.9234955951325666E-2</v>
      </c>
    </row>
    <row r="16" spans="1:8" ht="12.65" customHeight="1">
      <c r="A16" s="107" t="s">
        <v>22</v>
      </c>
      <c r="B16" s="108"/>
      <c r="C16" s="66">
        <f>G97</f>
        <v>583.86916666666673</v>
      </c>
      <c r="D16" s="92">
        <f t="shared" si="2"/>
        <v>2.4641080502173073E-2</v>
      </c>
      <c r="E16" s="66">
        <f>G97</f>
        <v>583.86916666666673</v>
      </c>
      <c r="F16" s="92">
        <f t="shared" si="0"/>
        <v>2.6412239007944448E-2</v>
      </c>
      <c r="G16" s="66">
        <f>G97</f>
        <v>583.86916666666673</v>
      </c>
      <c r="H16" s="92">
        <f t="shared" si="1"/>
        <v>2.740201080801901E-2</v>
      </c>
    </row>
    <row r="17" spans="1:8" ht="12.65" customHeight="1">
      <c r="A17" s="107" t="s">
        <v>23</v>
      </c>
      <c r="B17" s="108"/>
      <c r="C17" s="66">
        <f>G112</f>
        <v>2781.922</v>
      </c>
      <c r="D17" s="92">
        <f t="shared" si="2"/>
        <v>0.1174056926898857</v>
      </c>
      <c r="E17" s="66">
        <f>G112</f>
        <v>2781.922</v>
      </c>
      <c r="F17" s="92">
        <f t="shared" si="0"/>
        <v>0.12584461204714897</v>
      </c>
      <c r="G17" s="66">
        <f>G112</f>
        <v>2781.922</v>
      </c>
      <c r="H17" s="92">
        <f t="shared" si="1"/>
        <v>0.13056051092108109</v>
      </c>
    </row>
    <row r="18" spans="1:8" ht="12.65" customHeight="1">
      <c r="A18" s="107" t="s">
        <v>24</v>
      </c>
      <c r="B18" s="108"/>
      <c r="C18" s="66">
        <f>H119</f>
        <v>1911.4</v>
      </c>
      <c r="D18" s="92">
        <f t="shared" si="2"/>
        <v>8.0666978084736912E-2</v>
      </c>
      <c r="E18" s="66">
        <f>H119</f>
        <v>1911.4</v>
      </c>
      <c r="F18" s="92">
        <f t="shared" si="0"/>
        <v>8.6465181794069201E-2</v>
      </c>
      <c r="G18" s="66">
        <f>H119</f>
        <v>1911.4</v>
      </c>
      <c r="H18" s="92">
        <f t="shared" si="1"/>
        <v>8.9705376561440037E-2</v>
      </c>
    </row>
    <row r="19" spans="1:8" ht="12.65" customHeight="1">
      <c r="A19" s="107" t="s">
        <v>25</v>
      </c>
      <c r="B19" s="108"/>
      <c r="C19" s="66">
        <f>H127</f>
        <v>657.80000000000007</v>
      </c>
      <c r="D19" s="92">
        <f t="shared" si="2"/>
        <v>2.7761189800219705E-2</v>
      </c>
      <c r="E19" s="66">
        <f>H127</f>
        <v>657.80000000000007</v>
      </c>
      <c r="F19" s="92">
        <f t="shared" si="0"/>
        <v>2.975661639852397E-2</v>
      </c>
      <c r="G19" s="66">
        <f>H127</f>
        <v>657.80000000000007</v>
      </c>
      <c r="H19" s="92">
        <f t="shared" si="1"/>
        <v>3.0871715340648351E-2</v>
      </c>
    </row>
    <row r="20" spans="1:8" ht="12.65" customHeight="1">
      <c r="A20" s="103" t="s">
        <v>26</v>
      </c>
      <c r="B20" s="104"/>
      <c r="C20" s="73">
        <f>H139</f>
        <v>86.923000000000002</v>
      </c>
      <c r="D20" s="13">
        <f>((C20*100)/($C$24))/100</f>
        <v>3.66841882183718E-3</v>
      </c>
      <c r="E20" s="73">
        <f>H139</f>
        <v>86.923000000000002</v>
      </c>
      <c r="F20" s="13">
        <f t="shared" si="0"/>
        <v>3.9320984603358148E-3</v>
      </c>
      <c r="G20" s="73">
        <f>H139</f>
        <v>86.923000000000002</v>
      </c>
      <c r="H20" s="13">
        <f>((G20*100)/($G$24))/100</f>
        <v>4.0794498518625369E-3</v>
      </c>
    </row>
    <row r="21" spans="1:8" ht="12.65" customHeight="1">
      <c r="A21" s="121" t="s">
        <v>27</v>
      </c>
      <c r="B21" s="122"/>
      <c r="C21" s="73">
        <f>H146</f>
        <v>6514.8629799999999</v>
      </c>
      <c r="D21" s="13">
        <f t="shared" si="2"/>
        <v>0.27494732093372592</v>
      </c>
      <c r="E21" s="14"/>
      <c r="F21" s="13"/>
      <c r="G21" s="14"/>
      <c r="H21" s="13"/>
    </row>
    <row r="22" spans="1:8" ht="12.65" customHeight="1">
      <c r="A22" s="121" t="s">
        <v>28</v>
      </c>
      <c r="B22" s="122"/>
      <c r="C22" s="14"/>
      <c r="D22" s="14"/>
      <c r="E22" s="73">
        <f>H158</f>
        <v>4925.921128</v>
      </c>
      <c r="F22" s="13">
        <f t="shared" si="0"/>
        <v>0.22283178080766267</v>
      </c>
      <c r="G22" s="14"/>
      <c r="H22" s="13"/>
    </row>
    <row r="23" spans="1:8" ht="12.65" customHeight="1">
      <c r="A23" s="121" t="s">
        <v>29</v>
      </c>
      <c r="B23" s="122"/>
      <c r="C23" s="14"/>
      <c r="D23" s="14"/>
      <c r="E23" s="14"/>
      <c r="F23" s="14"/>
      <c r="G23" s="73">
        <f>H170+H181</f>
        <v>5150.4184083160999</v>
      </c>
      <c r="H23" s="13">
        <f>((G23*100)/($G$24))/100</f>
        <v>0.24171822892485526</v>
      </c>
    </row>
    <row r="24" spans="1:8" ht="12.65" customHeight="1">
      <c r="A24" s="103" t="s">
        <v>30</v>
      </c>
      <c r="B24" s="104"/>
      <c r="C24" s="74">
        <f>SUM(C21,C20,C13,C9)</f>
        <v>23694.949846666663</v>
      </c>
      <c r="D24" s="13">
        <f>SUM(D9,D13,D20,D21)</f>
        <v>1</v>
      </c>
      <c r="E24" s="75">
        <f>SUM(E22,E20,E13,E9)</f>
        <v>22106.007994666663</v>
      </c>
      <c r="F24" s="13">
        <f>SUM(F9,F13,F20,F22)</f>
        <v>1.0000000000000002</v>
      </c>
      <c r="G24" s="74">
        <f>SUM(G23,G20,G13,G9)</f>
        <v>21307.529974982765</v>
      </c>
      <c r="H24" s="13">
        <f>SUM(H9,H13,H20,H23)</f>
        <v>1</v>
      </c>
    </row>
    <row r="25" spans="1:8" ht="12.65" customHeight="1">
      <c r="A25" s="103" t="s">
        <v>31</v>
      </c>
      <c r="B25" s="104"/>
      <c r="C25" s="74">
        <f>C24/G37</f>
        <v>8.284947498834498</v>
      </c>
      <c r="D25" s="6"/>
      <c r="E25" s="76">
        <f>E24/G37</f>
        <v>7.7293734247086237</v>
      </c>
      <c r="F25" s="6"/>
      <c r="G25" s="74">
        <f>G24/G37</f>
        <v>7.4501853059380299</v>
      </c>
      <c r="H25" s="13"/>
    </row>
    <row r="26" spans="1:8" ht="10.75" customHeight="1">
      <c r="A26" s="111"/>
      <c r="B26" s="99"/>
      <c r="C26" s="99"/>
      <c r="D26" s="99"/>
      <c r="E26" s="99"/>
      <c r="F26" s="99"/>
      <c r="G26" s="100"/>
      <c r="H26" s="131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2"/>
      <c r="H27" s="132"/>
    </row>
    <row r="28" spans="1:8" ht="12" customHeight="1">
      <c r="A28" s="103" t="s">
        <v>33</v>
      </c>
      <c r="B28" s="136"/>
      <c r="C28" s="136"/>
      <c r="D28" s="136"/>
      <c r="E28" s="104"/>
      <c r="F28" s="11" t="s">
        <v>34</v>
      </c>
      <c r="G28" s="10" t="s">
        <v>35</v>
      </c>
      <c r="H28" s="132"/>
    </row>
    <row r="29" spans="1:8" ht="12" customHeight="1">
      <c r="A29" s="107" t="s">
        <v>36</v>
      </c>
      <c r="B29" s="137"/>
      <c r="C29" s="137"/>
      <c r="D29" s="137"/>
      <c r="E29" s="108"/>
      <c r="F29" s="15">
        <v>1</v>
      </c>
      <c r="G29" s="16">
        <v>2707</v>
      </c>
      <c r="H29" s="132"/>
    </row>
    <row r="30" spans="1:8" ht="12" customHeight="1">
      <c r="A30" s="103" t="s">
        <v>37</v>
      </c>
      <c r="B30" s="136"/>
      <c r="C30" s="136"/>
      <c r="D30" s="136"/>
      <c r="E30" s="104"/>
      <c r="F30" s="17">
        <v>1</v>
      </c>
      <c r="G30" s="18">
        <f>G29</f>
        <v>2707</v>
      </c>
      <c r="H30" s="132"/>
    </row>
    <row r="31" spans="1:8" ht="12" customHeight="1">
      <c r="A31" s="111"/>
      <c r="B31" s="99"/>
      <c r="C31" s="99"/>
      <c r="D31" s="99"/>
      <c r="E31" s="99"/>
      <c r="F31" s="99"/>
      <c r="G31" s="100"/>
      <c r="H31" s="132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2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2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2"/>
    </row>
    <row r="35" spans="1:8" ht="12" customHeight="1">
      <c r="A35" s="111"/>
      <c r="B35" s="99"/>
      <c r="C35" s="99"/>
      <c r="D35" s="99"/>
      <c r="E35" s="99"/>
      <c r="F35" s="99"/>
      <c r="G35" s="100"/>
      <c r="H35" s="132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2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130</v>
      </c>
      <c r="G37" s="18">
        <f>F38*F37</f>
        <v>2860</v>
      </c>
      <c r="H37" s="132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2"/>
    </row>
    <row r="39" spans="1:8" ht="12" customHeight="1">
      <c r="A39" s="111"/>
      <c r="B39" s="99"/>
      <c r="C39" s="99"/>
      <c r="D39" s="99"/>
      <c r="E39" s="99"/>
      <c r="F39" s="99"/>
      <c r="G39" s="100"/>
      <c r="H39" s="132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2"/>
      <c r="H40" s="132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2"/>
    </row>
    <row r="42" spans="1:8" ht="11.25" customHeight="1">
      <c r="A42" s="119" t="s">
        <v>54</v>
      </c>
      <c r="B42" s="120"/>
      <c r="C42" s="120"/>
      <c r="D42" s="26"/>
      <c r="E42" s="26"/>
      <c r="F42" s="26"/>
      <c r="G42" s="27"/>
      <c r="H42" s="133"/>
    </row>
    <row r="43" spans="1:8" ht="10.5" customHeight="1">
      <c r="A43" s="123" t="s">
        <v>55</v>
      </c>
      <c r="B43" s="124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1"/>
      <c r="H44" s="131"/>
    </row>
    <row r="45" spans="1:8" ht="11.25" customHeight="1">
      <c r="A45" s="103" t="s">
        <v>64</v>
      </c>
      <c r="B45" s="136"/>
      <c r="C45" s="136"/>
      <c r="D45" s="136"/>
      <c r="E45" s="104"/>
      <c r="F45" s="18">
        <f>F44</f>
        <v>2707</v>
      </c>
      <c r="G45" s="132"/>
      <c r="H45" s="132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2"/>
      <c r="H46" s="132"/>
    </row>
    <row r="47" spans="1:8" ht="11.25" customHeight="1">
      <c r="A47" s="103" t="s">
        <v>67</v>
      </c>
      <c r="B47" s="136"/>
      <c r="C47" s="136"/>
      <c r="D47" s="136"/>
      <c r="E47" s="104"/>
      <c r="F47" s="18">
        <f>SUM(F45,F46)</f>
        <v>4618.4126999999999</v>
      </c>
      <c r="G47" s="132"/>
      <c r="H47" s="132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3"/>
      <c r="H48" s="133"/>
    </row>
    <row r="49" spans="1:8" ht="11.25" customHeight="1">
      <c r="A49" s="125"/>
      <c r="B49" s="126"/>
      <c r="C49" s="126"/>
      <c r="D49" s="126"/>
      <c r="E49" s="126"/>
      <c r="F49" s="127"/>
      <c r="G49" s="36">
        <f>F48</f>
        <v>4618.4126999999999</v>
      </c>
      <c r="H49" s="37">
        <f>G49/G37</f>
        <v>1.6148296153846153</v>
      </c>
    </row>
    <row r="50" spans="1:8" ht="21" customHeight="1">
      <c r="A50" s="128" t="s">
        <v>70</v>
      </c>
      <c r="B50" s="129"/>
      <c r="C50" s="129"/>
      <c r="D50" s="129"/>
      <c r="E50" s="129"/>
      <c r="F50" s="129"/>
      <c r="G50" s="130"/>
      <c r="H50" s="131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4"/>
      <c r="H51" s="132"/>
    </row>
    <row r="52" spans="1:8" ht="11.25" customHeight="1">
      <c r="A52" s="103" t="s">
        <v>67</v>
      </c>
      <c r="B52" s="136"/>
      <c r="C52" s="136"/>
      <c r="D52" s="136"/>
      <c r="E52" s="104"/>
      <c r="F52" s="18">
        <f>E51+F51</f>
        <v>3595.4373999999998</v>
      </c>
      <c r="G52" s="134"/>
      <c r="H52" s="132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5"/>
      <c r="H53" s="133"/>
    </row>
    <row r="54" spans="1:8" ht="11.25" customHeight="1">
      <c r="A54" s="125"/>
      <c r="B54" s="126"/>
      <c r="C54" s="126"/>
      <c r="D54" s="126"/>
      <c r="E54" s="126"/>
      <c r="F54" s="127"/>
      <c r="G54" s="36">
        <f>F53</f>
        <v>3595.4373999999998</v>
      </c>
      <c r="H54" s="37">
        <f>G54/G37</f>
        <v>1.257145944055944</v>
      </c>
    </row>
    <row r="55" spans="1:8">
      <c r="A55" s="149" t="s">
        <v>71</v>
      </c>
      <c r="B55" s="150"/>
      <c r="C55" s="150"/>
      <c r="D55" s="150"/>
      <c r="E55" s="150"/>
      <c r="F55" s="150"/>
      <c r="G55" s="151"/>
      <c r="H55" s="39"/>
    </row>
    <row r="56" spans="1:8">
      <c r="A56" s="123" t="s">
        <v>55</v>
      </c>
      <c r="B56" s="124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8"/>
      <c r="H57" s="148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4"/>
      <c r="H58" s="134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5"/>
      <c r="H59" s="135"/>
    </row>
    <row r="60" spans="1:8">
      <c r="A60" s="125"/>
      <c r="B60" s="126"/>
      <c r="C60" s="126"/>
      <c r="D60" s="126"/>
      <c r="E60" s="126"/>
      <c r="F60" s="127"/>
      <c r="G60" s="37">
        <f>F59</f>
        <v>45.760000000000005</v>
      </c>
      <c r="H60" s="42">
        <f>G60/G37</f>
        <v>1.6E-2</v>
      </c>
    </row>
    <row r="61" spans="1:8">
      <c r="A61" s="141" t="s">
        <v>78</v>
      </c>
      <c r="B61" s="142"/>
      <c r="C61" s="142"/>
      <c r="D61" s="142"/>
      <c r="E61" s="142"/>
      <c r="F61" s="142"/>
      <c r="G61" s="143"/>
      <c r="H61" s="39"/>
    </row>
    <row r="62" spans="1:8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5"/>
      <c r="B64" s="126"/>
      <c r="C64" s="126"/>
      <c r="D64" s="126"/>
      <c r="E64" s="126"/>
      <c r="F64" s="127"/>
      <c r="G64" s="37">
        <f>F63</f>
        <v>858</v>
      </c>
      <c r="H64" s="37">
        <f>G64/G37</f>
        <v>0.3</v>
      </c>
    </row>
    <row r="65" spans="1:8">
      <c r="A65" s="145"/>
      <c r="B65" s="146"/>
      <c r="C65" s="146"/>
      <c r="D65" s="146"/>
      <c r="E65" s="146"/>
      <c r="F65" s="146"/>
      <c r="G65" s="147"/>
      <c r="H65" s="6"/>
    </row>
    <row r="66" spans="1:8">
      <c r="A66" s="103" t="s">
        <v>81</v>
      </c>
      <c r="B66" s="136"/>
      <c r="C66" s="136"/>
      <c r="D66" s="136"/>
      <c r="E66" s="136"/>
      <c r="F66" s="104"/>
      <c r="G66" s="36">
        <f>SUM(G64,G60,G49)</f>
        <v>5522.1727000000001</v>
      </c>
      <c r="H66" s="37">
        <f>G66/G37</f>
        <v>1.9308296153846154</v>
      </c>
    </row>
    <row r="67" spans="1:8">
      <c r="A67" s="103" t="s">
        <v>82</v>
      </c>
      <c r="B67" s="136"/>
      <c r="C67" s="136"/>
      <c r="D67" s="136"/>
      <c r="E67" s="136"/>
      <c r="F67" s="104"/>
      <c r="G67" s="36">
        <f>SUM(G64,G60,G54)</f>
        <v>4499.1974</v>
      </c>
      <c r="H67" s="37">
        <f>G67/G37</f>
        <v>1.5731459440559441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8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5"/>
    </row>
    <row r="70" spans="1:8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1"/>
      <c r="H71" s="131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2"/>
      <c r="H72" s="132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2"/>
      <c r="H73" s="132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2"/>
      <c r="H74" s="132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3"/>
      <c r="H75" s="133"/>
    </row>
    <row r="76" spans="1:8">
      <c r="A76" s="125"/>
      <c r="B76" s="126"/>
      <c r="C76" s="126"/>
      <c r="D76" s="126"/>
      <c r="E76" s="126"/>
      <c r="F76" s="127"/>
      <c r="G76" s="36">
        <f>F75</f>
        <v>4800</v>
      </c>
      <c r="H76" s="37">
        <f>G76/G37</f>
        <v>1.6783216783216783</v>
      </c>
    </row>
    <row r="77" spans="1:8">
      <c r="A77" s="119" t="s">
        <v>92</v>
      </c>
      <c r="B77" s="120"/>
      <c r="C77" s="120"/>
      <c r="D77" s="120"/>
      <c r="E77" s="120"/>
      <c r="F77" s="120"/>
      <c r="G77" s="144"/>
      <c r="H77" s="6"/>
    </row>
    <row r="78" spans="1:8">
      <c r="A78" s="123" t="s">
        <v>55</v>
      </c>
      <c r="B78" s="124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1"/>
      <c r="H79" s="131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2"/>
      <c r="H80" s="132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2"/>
      <c r="H81" s="132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2"/>
      <c r="H82" s="132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2"/>
      <c r="H83" s="132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2"/>
      <c r="H84" s="132"/>
    </row>
    <row r="85" spans="1:8">
      <c r="A85" s="103" t="s">
        <v>100</v>
      </c>
      <c r="B85" s="136"/>
      <c r="C85" s="136"/>
      <c r="D85" s="136"/>
      <c r="E85" s="104"/>
      <c r="F85" s="51">
        <f>E84</f>
        <v>836</v>
      </c>
      <c r="G85" s="132"/>
      <c r="H85" s="132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3"/>
      <c r="H86" s="133"/>
    </row>
    <row r="87" spans="1:8">
      <c r="A87" s="125"/>
      <c r="B87" s="126"/>
      <c r="C87" s="126"/>
      <c r="D87" s="126"/>
      <c r="E87" s="126"/>
      <c r="F87" s="127"/>
      <c r="G87" s="69">
        <f>F86</f>
        <v>836</v>
      </c>
      <c r="H87" s="37">
        <f>G87/G37</f>
        <v>0.29230769230769232</v>
      </c>
    </row>
    <row r="88" spans="1:8">
      <c r="A88" s="141" t="s">
        <v>101</v>
      </c>
      <c r="B88" s="142"/>
      <c r="C88" s="142"/>
      <c r="D88" s="142"/>
      <c r="E88" s="142"/>
      <c r="F88" s="142"/>
      <c r="G88" s="143"/>
      <c r="H88" s="39"/>
    </row>
    <row r="89" spans="1:8">
      <c r="A89" s="123" t="s">
        <v>55</v>
      </c>
      <c r="B89" s="124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1"/>
      <c r="H90" s="131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2"/>
      <c r="H91" s="132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2"/>
      <c r="H92" s="132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2"/>
      <c r="H93" s="132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2"/>
      <c r="H94" s="132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2"/>
      <c r="H95" s="132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3"/>
      <c r="H96" s="133"/>
    </row>
    <row r="97" spans="1:8">
      <c r="A97" s="111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0.2041500582750583</v>
      </c>
    </row>
    <row r="98" spans="1:8">
      <c r="A98" s="138" t="s">
        <v>109</v>
      </c>
      <c r="B98" s="139"/>
      <c r="C98" s="139"/>
      <c r="D98" s="139"/>
      <c r="E98" s="139"/>
      <c r="F98" s="139"/>
      <c r="G98" s="140"/>
      <c r="H98" s="148"/>
    </row>
    <row r="99" spans="1:8">
      <c r="A99" s="103" t="s">
        <v>110</v>
      </c>
      <c r="B99" s="104"/>
      <c r="C99" s="52">
        <f>G37</f>
        <v>2860</v>
      </c>
      <c r="D99" s="145"/>
      <c r="E99" s="146"/>
      <c r="F99" s="146"/>
      <c r="G99" s="147"/>
      <c r="H99" s="135"/>
    </row>
    <row r="100" spans="1:8">
      <c r="A100" s="123" t="s">
        <v>55</v>
      </c>
      <c r="B100" s="124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5.09</v>
      </c>
      <c r="F101" s="6"/>
      <c r="G101" s="131"/>
      <c r="H101" s="131"/>
    </row>
    <row r="102" spans="1:8">
      <c r="A102" s="107" t="s">
        <v>114</v>
      </c>
      <c r="B102" s="108"/>
      <c r="C102" s="21" t="s">
        <v>115</v>
      </c>
      <c r="D102" s="53">
        <f>C99</f>
        <v>2860</v>
      </c>
      <c r="E102" s="54">
        <v>0.92</v>
      </c>
      <c r="F102" s="33">
        <f>D102*E102</f>
        <v>2631.2000000000003</v>
      </c>
      <c r="G102" s="132"/>
      <c r="H102" s="132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2"/>
      <c r="H103" s="132"/>
    </row>
    <row r="104" spans="1:8">
      <c r="A104" s="107" t="s">
        <v>118</v>
      </c>
      <c r="B104" s="108"/>
      <c r="C104" s="21" t="s">
        <v>115</v>
      </c>
      <c r="D104" s="53">
        <f>C99</f>
        <v>2860</v>
      </c>
      <c r="E104" s="54">
        <v>4.8000000000000001E-2</v>
      </c>
      <c r="F104" s="38">
        <f>D104*E104</f>
        <v>137.28</v>
      </c>
      <c r="G104" s="132"/>
      <c r="H104" s="132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2"/>
      <c r="H105" s="132"/>
    </row>
    <row r="106" spans="1:8">
      <c r="A106" s="107" t="s">
        <v>121</v>
      </c>
      <c r="B106" s="108"/>
      <c r="C106" s="21" t="s">
        <v>115</v>
      </c>
      <c r="D106" s="53">
        <f>C99</f>
        <v>2860</v>
      </c>
      <c r="E106" s="57">
        <v>2E-3</v>
      </c>
      <c r="F106" s="38">
        <f>D106*E106</f>
        <v>5.72</v>
      </c>
      <c r="G106" s="132"/>
      <c r="H106" s="132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2"/>
      <c r="H107" s="132"/>
    </row>
    <row r="108" spans="1:8">
      <c r="A108" s="107" t="s">
        <v>124</v>
      </c>
      <c r="B108" s="108"/>
      <c r="C108" s="21" t="s">
        <v>115</v>
      </c>
      <c r="D108" s="53">
        <f>C99</f>
        <v>2860</v>
      </c>
      <c r="E108" s="57">
        <v>6.9999999999999999E-4</v>
      </c>
      <c r="F108" s="38">
        <f>D108*E108</f>
        <v>2.0019999999999998</v>
      </c>
      <c r="G108" s="132"/>
      <c r="H108" s="132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2"/>
      <c r="H109" s="132"/>
    </row>
    <row r="110" spans="1:8">
      <c r="A110" s="107" t="s">
        <v>127</v>
      </c>
      <c r="B110" s="108"/>
      <c r="C110" s="21" t="s">
        <v>115</v>
      </c>
      <c r="D110" s="53">
        <f>C99</f>
        <v>2860</v>
      </c>
      <c r="E110" s="54">
        <v>2E-3</v>
      </c>
      <c r="F110" s="38">
        <f>D110*E110</f>
        <v>5.72</v>
      </c>
      <c r="G110" s="132"/>
      <c r="H110" s="132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2781.922</v>
      </c>
      <c r="G111" s="133"/>
      <c r="H111" s="133"/>
    </row>
    <row r="112" spans="1:8">
      <c r="A112" s="125"/>
      <c r="B112" s="126"/>
      <c r="C112" s="126"/>
      <c r="D112" s="126"/>
      <c r="E112" s="126"/>
      <c r="F112" s="127"/>
      <c r="G112" s="36">
        <f>F111</f>
        <v>2781.922</v>
      </c>
      <c r="H112" s="37">
        <f>G112/C99</f>
        <v>0.97270000000000001</v>
      </c>
    </row>
    <row r="113" spans="1:9">
      <c r="A113" s="149" t="s">
        <v>130</v>
      </c>
      <c r="B113" s="150"/>
      <c r="C113" s="150"/>
      <c r="D113" s="150"/>
      <c r="E113" s="150"/>
      <c r="F113" s="150"/>
      <c r="G113" s="150"/>
      <c r="H113" s="151"/>
      <c r="I113" s="39"/>
    </row>
    <row r="114" spans="1:9" ht="20">
      <c r="A114" s="123" t="s">
        <v>55</v>
      </c>
      <c r="B114" s="124"/>
      <c r="C114" s="59" t="s">
        <v>56</v>
      </c>
      <c r="D114" s="29" t="s">
        <v>57</v>
      </c>
      <c r="E114" s="40" t="s">
        <v>58</v>
      </c>
      <c r="F114" s="152" t="s">
        <v>59</v>
      </c>
      <c r="G114" s="153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2860</v>
      </c>
      <c r="E115" s="20">
        <v>0.35</v>
      </c>
      <c r="F115" s="154">
        <f>D115*E115</f>
        <v>1000.9999999999999</v>
      </c>
      <c r="G115" s="155"/>
      <c r="H115" s="131"/>
      <c r="I115" s="131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0">
        <f>D116*E116</f>
        <v>400</v>
      </c>
      <c r="G116" s="161"/>
      <c r="H116" s="132"/>
      <c r="I116" s="132"/>
    </row>
    <row r="117" spans="1:9">
      <c r="A117" s="166" t="s">
        <v>135</v>
      </c>
      <c r="B117" s="167"/>
      <c r="C117" s="87" t="s">
        <v>134</v>
      </c>
      <c r="D117" s="88">
        <f>F38</f>
        <v>22</v>
      </c>
      <c r="E117" s="89">
        <v>23.2</v>
      </c>
      <c r="F117" s="168">
        <f>D117*E117</f>
        <v>510.4</v>
      </c>
      <c r="G117" s="169"/>
      <c r="H117" s="132"/>
      <c r="I117" s="132"/>
    </row>
    <row r="118" spans="1:9">
      <c r="A118" s="162" t="s">
        <v>177</v>
      </c>
      <c r="B118" s="163"/>
      <c r="C118" s="77" t="s">
        <v>178</v>
      </c>
      <c r="D118" s="80"/>
      <c r="E118" s="80"/>
      <c r="F118" s="170">
        <f>SUM(F115:G117)</f>
        <v>1911.4</v>
      </c>
      <c r="G118" s="171"/>
      <c r="H118" s="133"/>
      <c r="I118" s="133"/>
    </row>
    <row r="119" spans="1:9">
      <c r="A119" s="125"/>
      <c r="B119" s="126"/>
      <c r="C119" s="126"/>
      <c r="D119" s="126"/>
      <c r="E119" s="126"/>
      <c r="F119" s="126"/>
      <c r="G119" s="127"/>
      <c r="H119" s="36">
        <f>F118</f>
        <v>1911.4</v>
      </c>
      <c r="I119" s="37">
        <f>H119/G37</f>
        <v>0.66832167832167833</v>
      </c>
    </row>
    <row r="120" spans="1:9">
      <c r="A120" s="141" t="s">
        <v>136</v>
      </c>
      <c r="B120" s="142"/>
      <c r="C120" s="142"/>
      <c r="D120" s="142"/>
      <c r="E120" s="142"/>
      <c r="F120" s="142"/>
      <c r="G120" s="142"/>
      <c r="H120" s="143"/>
      <c r="I120" s="39"/>
    </row>
    <row r="121" spans="1:9" ht="20">
      <c r="A121" s="123" t="s">
        <v>55</v>
      </c>
      <c r="B121" s="124"/>
      <c r="C121" s="67">
        <v>3094.87</v>
      </c>
      <c r="D121" s="29" t="s">
        <v>57</v>
      </c>
      <c r="E121" s="40" t="s">
        <v>58</v>
      </c>
      <c r="F121" s="152" t="s">
        <v>59</v>
      </c>
      <c r="G121" s="153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4">
        <f>D122*E122</f>
        <v>12072</v>
      </c>
      <c r="G122" s="155"/>
      <c r="H122" s="131"/>
      <c r="I122" s="131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184</v>
      </c>
      <c r="F123" s="111"/>
      <c r="G123" s="100"/>
      <c r="H123" s="132"/>
      <c r="I123" s="132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4">
        <f>D124*E124</f>
        <v>4248</v>
      </c>
      <c r="G124" s="155"/>
      <c r="H124" s="132"/>
      <c r="I124" s="132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0">
        <f>E125/D125</f>
        <v>0.21488571428571429</v>
      </c>
      <c r="G125" s="161"/>
      <c r="H125" s="132"/>
      <c r="I125" s="132"/>
    </row>
    <row r="126" spans="1:9">
      <c r="A126" s="162" t="s">
        <v>175</v>
      </c>
      <c r="B126" s="163"/>
      <c r="C126" s="77" t="s">
        <v>176</v>
      </c>
      <c r="D126" s="78">
        <f>G37</f>
        <v>2860</v>
      </c>
      <c r="E126" s="79">
        <v>0.23</v>
      </c>
      <c r="F126" s="164">
        <f>D126*E126</f>
        <v>657.80000000000007</v>
      </c>
      <c r="G126" s="165"/>
      <c r="H126" s="133"/>
      <c r="I126" s="133"/>
    </row>
    <row r="127" spans="1:9">
      <c r="A127" s="125"/>
      <c r="B127" s="126"/>
      <c r="C127" s="126"/>
      <c r="D127" s="126"/>
      <c r="E127" s="126"/>
      <c r="F127" s="126"/>
      <c r="G127" s="127"/>
      <c r="H127" s="36">
        <f>F126</f>
        <v>657.80000000000007</v>
      </c>
      <c r="I127" s="37">
        <f>H127/G37</f>
        <v>0.23</v>
      </c>
    </row>
    <row r="128" spans="1:9">
      <c r="A128" s="145"/>
      <c r="B128" s="146"/>
      <c r="C128" s="146"/>
      <c r="D128" s="146"/>
      <c r="E128" s="146"/>
      <c r="F128" s="146"/>
      <c r="G128" s="146"/>
      <c r="H128" s="147"/>
      <c r="I128" s="6"/>
    </row>
    <row r="129" spans="1:9">
      <c r="A129" s="103" t="s">
        <v>143</v>
      </c>
      <c r="B129" s="136"/>
      <c r="C129" s="136"/>
      <c r="D129" s="136"/>
      <c r="E129" s="136"/>
      <c r="F129" s="136"/>
      <c r="G129" s="104"/>
      <c r="H129" s="36">
        <f>SUM(H127,H119,G112,G97,G87,G76)</f>
        <v>11570.991166666667</v>
      </c>
      <c r="I129" s="37">
        <f>H129/G37</f>
        <v>4.0458011072261071</v>
      </c>
    </row>
    <row r="130" spans="1:9">
      <c r="A130" s="103" t="s">
        <v>26</v>
      </c>
      <c r="B130" s="136"/>
      <c r="C130" s="136"/>
      <c r="D130" s="136"/>
      <c r="E130" s="136"/>
      <c r="F130" s="136"/>
      <c r="G130" s="136"/>
      <c r="H130" s="104"/>
      <c r="I130" s="39"/>
    </row>
    <row r="131" spans="1:9" ht="20">
      <c r="A131" s="123" t="s">
        <v>55</v>
      </c>
      <c r="B131" s="124"/>
      <c r="C131" s="59" t="s">
        <v>56</v>
      </c>
      <c r="D131" s="29" t="s">
        <v>57</v>
      </c>
      <c r="E131" s="40" t="s">
        <v>58</v>
      </c>
      <c r="F131" s="152" t="s">
        <v>59</v>
      </c>
      <c r="G131" s="153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0">
        <f>D132*E132</f>
        <v>1.752</v>
      </c>
      <c r="G132" s="161"/>
      <c r="H132" s="131"/>
      <c r="I132" s="131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0">
        <f>D133*E133</f>
        <v>5.25</v>
      </c>
      <c r="G133" s="161"/>
      <c r="H133" s="132"/>
      <c r="I133" s="132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0">
        <f>D134*E134</f>
        <v>1.9210000000000003</v>
      </c>
      <c r="G134" s="161"/>
      <c r="H134" s="132"/>
      <c r="I134" s="132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0">
        <f>D135*E135</f>
        <v>60</v>
      </c>
      <c r="G135" s="161"/>
      <c r="H135" s="132"/>
      <c r="I135" s="132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0">
        <f>D136*E136</f>
        <v>18</v>
      </c>
      <c r="G136" s="161"/>
      <c r="H136" s="133"/>
      <c r="I136" s="133"/>
    </row>
    <row r="137" spans="1:9">
      <c r="A137" s="125"/>
      <c r="B137" s="126"/>
      <c r="C137" s="126"/>
      <c r="D137" s="126"/>
      <c r="E137" s="126"/>
      <c r="F137" s="126"/>
      <c r="G137" s="127"/>
      <c r="H137" s="37">
        <f>SUM(F132:G136)</f>
        <v>86.923000000000002</v>
      </c>
      <c r="I137" s="37">
        <f>H137/G37</f>
        <v>3.0392657342657343E-2</v>
      </c>
    </row>
    <row r="138" spans="1:9">
      <c r="A138" s="145"/>
      <c r="B138" s="146"/>
      <c r="C138" s="146"/>
      <c r="D138" s="146"/>
      <c r="E138" s="146"/>
      <c r="F138" s="146"/>
      <c r="G138" s="146"/>
      <c r="H138" s="147"/>
      <c r="I138" s="6"/>
    </row>
    <row r="139" spans="1:9">
      <c r="A139" s="103" t="s">
        <v>151</v>
      </c>
      <c r="B139" s="136"/>
      <c r="C139" s="136"/>
      <c r="D139" s="136"/>
      <c r="E139" s="136"/>
      <c r="F139" s="136"/>
      <c r="G139" s="104"/>
      <c r="H139" s="37">
        <f>H137</f>
        <v>86.923000000000002</v>
      </c>
      <c r="I139" s="37">
        <f>H139/G37</f>
        <v>3.0392657342657343E-2</v>
      </c>
    </row>
    <row r="140" spans="1:9">
      <c r="A140" s="111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6"/>
      <c r="C141" s="136"/>
      <c r="D141" s="136"/>
      <c r="E141" s="136"/>
      <c r="F141" s="136"/>
      <c r="G141" s="104"/>
      <c r="H141" s="36">
        <f>SUM(H139,H129,G66)</f>
        <v>17180.086866666668</v>
      </c>
      <c r="I141" s="37">
        <f>H141/G37</f>
        <v>6.007023379953381</v>
      </c>
    </row>
    <row r="142" spans="1:9">
      <c r="A142" s="103" t="s">
        <v>153</v>
      </c>
      <c r="B142" s="136"/>
      <c r="C142" s="136"/>
      <c r="D142" s="136"/>
      <c r="E142" s="136"/>
      <c r="F142" s="136"/>
      <c r="G142" s="104"/>
      <c r="H142" s="36">
        <f>SUM(H139,H129,G67)</f>
        <v>16157.111566666666</v>
      </c>
      <c r="I142" s="37">
        <f>H142/G37</f>
        <v>5.6493397086247086</v>
      </c>
    </row>
    <row r="143" spans="1:9">
      <c r="A143" s="103" t="s">
        <v>154</v>
      </c>
      <c r="B143" s="136"/>
      <c r="C143" s="136"/>
      <c r="D143" s="136"/>
      <c r="E143" s="136"/>
      <c r="F143" s="136"/>
      <c r="G143" s="136"/>
      <c r="H143" s="104"/>
      <c r="I143" s="39"/>
    </row>
    <row r="144" spans="1:9" ht="20">
      <c r="A144" s="123" t="s">
        <v>55</v>
      </c>
      <c r="B144" s="124"/>
      <c r="C144" s="59" t="s">
        <v>56</v>
      </c>
      <c r="D144" s="29" t="s">
        <v>57</v>
      </c>
      <c r="E144" s="40" t="s">
        <v>58</v>
      </c>
      <c r="F144" s="152" t="s">
        <v>59</v>
      </c>
      <c r="G144" s="153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4">
        <f>E145*0.3235</f>
        <v>6514.8629799999999</v>
      </c>
      <c r="G145" s="155"/>
      <c r="H145" s="6"/>
      <c r="I145" s="6"/>
    </row>
    <row r="146" spans="1:9">
      <c r="A146" s="125"/>
      <c r="B146" s="126"/>
      <c r="C146" s="126"/>
      <c r="D146" s="126"/>
      <c r="E146" s="126"/>
      <c r="F146" s="126"/>
      <c r="G146" s="127"/>
      <c r="H146" s="36">
        <f>F145</f>
        <v>6514.8629799999999</v>
      </c>
      <c r="I146" s="37">
        <f>H146/G37</f>
        <v>2.2779241188811188</v>
      </c>
    </row>
    <row r="147" spans="1:9">
      <c r="A147" s="145"/>
      <c r="B147" s="146"/>
      <c r="C147" s="146"/>
      <c r="D147" s="146"/>
      <c r="E147" s="146"/>
      <c r="F147" s="146"/>
      <c r="G147" s="146"/>
      <c r="H147" s="147"/>
      <c r="I147" s="6"/>
    </row>
    <row r="148" spans="1:9">
      <c r="A148" s="103" t="s">
        <v>156</v>
      </c>
      <c r="B148" s="136"/>
      <c r="C148" s="136"/>
      <c r="D148" s="136"/>
      <c r="E148" s="136"/>
      <c r="F148" s="136"/>
      <c r="G148" s="104"/>
      <c r="H148" s="36">
        <f>H146</f>
        <v>6514.8629799999999</v>
      </c>
      <c r="I148" s="37">
        <f>H148/G37</f>
        <v>2.2779241188811188</v>
      </c>
    </row>
    <row r="149" spans="1:9">
      <c r="A149" s="111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6"/>
      <c r="C150" s="136"/>
      <c r="D150" s="136"/>
      <c r="E150" s="136"/>
      <c r="F150" s="136"/>
      <c r="G150" s="104"/>
      <c r="H150" s="62">
        <f>SUM(H148,H141)</f>
        <v>23694.94984666667</v>
      </c>
      <c r="I150" s="37">
        <f>H150/G37</f>
        <v>8.2849474988344998</v>
      </c>
    </row>
    <row r="151" spans="1:9">
      <c r="A151" s="125"/>
      <c r="B151" s="126"/>
      <c r="C151" s="126"/>
      <c r="D151" s="126"/>
      <c r="E151" s="126"/>
      <c r="F151" s="126"/>
      <c r="G151" s="126"/>
      <c r="H151" s="127"/>
      <c r="I151" s="148"/>
    </row>
    <row r="152" spans="1:9" ht="12.75" customHeight="1">
      <c r="A152" s="158" t="s">
        <v>181</v>
      </c>
      <c r="B152" s="159"/>
      <c r="C152" s="159"/>
      <c r="D152" s="82"/>
      <c r="E152" s="84">
        <f>G37</f>
        <v>2860</v>
      </c>
      <c r="F152" s="82" t="s">
        <v>180</v>
      </c>
      <c r="G152" s="83"/>
      <c r="H152" s="63"/>
      <c r="I152" s="134"/>
    </row>
    <row r="153" spans="1:9">
      <c r="A153" s="145"/>
      <c r="B153" s="146"/>
      <c r="C153" s="146"/>
      <c r="D153" s="146"/>
      <c r="E153" s="146"/>
      <c r="F153" s="146"/>
      <c r="G153" s="146"/>
      <c r="H153" s="147"/>
      <c r="I153" s="135"/>
    </row>
    <row r="154" spans="1:9">
      <c r="A154" s="103" t="s">
        <v>158</v>
      </c>
      <c r="B154" s="136"/>
      <c r="C154" s="136"/>
      <c r="D154" s="136"/>
      <c r="E154" s="136"/>
      <c r="F154" s="136"/>
      <c r="G154" s="104"/>
      <c r="H154" s="156">
        <f>H150/G37</f>
        <v>8.2849474988344998</v>
      </c>
      <c r="I154" s="157"/>
    </row>
    <row r="155" spans="1:9">
      <c r="A155" s="149" t="s">
        <v>159</v>
      </c>
      <c r="B155" s="150"/>
      <c r="C155" s="150"/>
      <c r="D155" s="150"/>
      <c r="E155" s="150"/>
      <c r="F155" s="150"/>
      <c r="G155" s="150"/>
      <c r="H155" s="151"/>
      <c r="I155" s="39"/>
    </row>
    <row r="156" spans="1:9" ht="20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2" t="s">
        <v>59</v>
      </c>
      <c r="G156" s="153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4">
        <f>E157*0.2446</f>
        <v>4925.921128</v>
      </c>
      <c r="G157" s="155"/>
      <c r="H157" s="6"/>
      <c r="I157" s="6"/>
    </row>
    <row r="158" spans="1:9">
      <c r="A158" s="125"/>
      <c r="B158" s="126"/>
      <c r="C158" s="126"/>
      <c r="D158" s="126"/>
      <c r="E158" s="126"/>
      <c r="F158" s="126"/>
      <c r="G158" s="127"/>
      <c r="H158" s="36">
        <f>F157</f>
        <v>4925.921128</v>
      </c>
      <c r="I158" s="37">
        <f>H158/G37</f>
        <v>1.7223500447552447</v>
      </c>
    </row>
    <row r="159" spans="1:9">
      <c r="A159" s="145"/>
      <c r="B159" s="146"/>
      <c r="C159" s="146"/>
      <c r="D159" s="146"/>
      <c r="E159" s="146"/>
      <c r="F159" s="146"/>
      <c r="G159" s="146"/>
      <c r="H159" s="147"/>
      <c r="I159" s="6"/>
    </row>
    <row r="160" spans="1:9">
      <c r="A160" s="103" t="s">
        <v>161</v>
      </c>
      <c r="B160" s="136"/>
      <c r="C160" s="136"/>
      <c r="D160" s="136"/>
      <c r="E160" s="136"/>
      <c r="F160" s="136"/>
      <c r="G160" s="104"/>
      <c r="H160" s="36">
        <f>H158</f>
        <v>4925.921128</v>
      </c>
      <c r="I160" s="37">
        <f>I158</f>
        <v>1.7223500447552447</v>
      </c>
    </row>
    <row r="161" spans="1:9">
      <c r="A161" s="111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6"/>
      <c r="C162" s="136"/>
      <c r="D162" s="136"/>
      <c r="E162" s="136"/>
      <c r="F162" s="136"/>
      <c r="G162" s="104"/>
      <c r="H162" s="62">
        <f>SUM(H160,H141)</f>
        <v>22106.007994666666</v>
      </c>
      <c r="I162" s="37">
        <f>H162/G37</f>
        <v>7.7293734247086245</v>
      </c>
    </row>
    <row r="163" spans="1:9">
      <c r="A163" s="125"/>
      <c r="B163" s="126"/>
      <c r="C163" s="126"/>
      <c r="D163" s="126"/>
      <c r="E163" s="126"/>
      <c r="F163" s="126"/>
      <c r="G163" s="126"/>
      <c r="H163" s="127"/>
      <c r="I163" s="148"/>
    </row>
    <row r="164" spans="1:9" ht="12.75" customHeight="1">
      <c r="A164" s="185" t="s">
        <v>182</v>
      </c>
      <c r="B164" s="186"/>
      <c r="C164" s="186"/>
      <c r="D164" s="186"/>
      <c r="E164" s="84">
        <f>G37</f>
        <v>2860</v>
      </c>
      <c r="F164" s="85" t="s">
        <v>179</v>
      </c>
      <c r="G164" s="83"/>
      <c r="H164" s="63"/>
      <c r="I164" s="134"/>
    </row>
    <row r="165" spans="1:9">
      <c r="A165" s="145"/>
      <c r="B165" s="146"/>
      <c r="C165" s="146"/>
      <c r="D165" s="146"/>
      <c r="E165" s="146"/>
      <c r="F165" s="146"/>
      <c r="G165" s="146"/>
      <c r="H165" s="147"/>
      <c r="I165" s="135"/>
    </row>
    <row r="166" spans="1:9">
      <c r="A166" s="103" t="s">
        <v>163</v>
      </c>
      <c r="B166" s="136"/>
      <c r="C166" s="136"/>
      <c r="D166" s="136"/>
      <c r="E166" s="136"/>
      <c r="F166" s="136"/>
      <c r="G166" s="104"/>
      <c r="H166" s="156">
        <f>H162/G37</f>
        <v>7.7293734247086245</v>
      </c>
      <c r="I166" s="157"/>
    </row>
    <row r="167" spans="1:9">
      <c r="A167" s="149" t="s">
        <v>164</v>
      </c>
      <c r="B167" s="150"/>
      <c r="C167" s="150"/>
      <c r="D167" s="150"/>
      <c r="E167" s="150"/>
      <c r="F167" s="150"/>
      <c r="G167" s="150"/>
      <c r="H167" s="151"/>
      <c r="I167" s="39"/>
    </row>
    <row r="168" spans="1:9" ht="20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2" t="s">
        <v>59</v>
      </c>
      <c r="G168" s="153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4">
        <f>E169*0.1693</f>
        <v>3236.2897029999999</v>
      </c>
      <c r="G169" s="155"/>
      <c r="H169" s="6"/>
      <c r="I169" s="6"/>
    </row>
    <row r="170" spans="1:9">
      <c r="A170" s="125"/>
      <c r="B170" s="126"/>
      <c r="C170" s="126"/>
      <c r="D170" s="126"/>
      <c r="E170" s="126"/>
      <c r="F170" s="126"/>
      <c r="G170" s="127"/>
      <c r="H170" s="36">
        <f>F169</f>
        <v>3236.2897029999999</v>
      </c>
      <c r="I170" s="37">
        <f>H170/G37</f>
        <v>1.1315698262237761</v>
      </c>
    </row>
    <row r="171" spans="1:9">
      <c r="A171" s="145"/>
      <c r="B171" s="146"/>
      <c r="C171" s="146"/>
      <c r="D171" s="146"/>
      <c r="E171" s="146"/>
      <c r="F171" s="146"/>
      <c r="G171" s="146"/>
      <c r="H171" s="147"/>
      <c r="I171" s="6"/>
    </row>
    <row r="172" spans="1:9">
      <c r="A172" s="103" t="s">
        <v>166</v>
      </c>
      <c r="B172" s="136"/>
      <c r="C172" s="136"/>
      <c r="D172" s="136"/>
      <c r="E172" s="136"/>
      <c r="F172" s="136"/>
      <c r="G172" s="104"/>
      <c r="H172" s="36">
        <f>H170</f>
        <v>3236.2897029999999</v>
      </c>
      <c r="I172" s="37">
        <f>I170</f>
        <v>1.1315698262237761</v>
      </c>
    </row>
    <row r="173" spans="1:9">
      <c r="A173" s="111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6"/>
      <c r="C174" s="136"/>
      <c r="D174" s="136"/>
      <c r="E174" s="136"/>
      <c r="F174" s="136"/>
      <c r="G174" s="104"/>
      <c r="H174" s="36">
        <f>SUM(H172,H142)</f>
        <v>19393.401269666665</v>
      </c>
      <c r="I174" s="37">
        <f>H174/G37</f>
        <v>6.780909534848484</v>
      </c>
    </row>
    <row r="175" spans="1:9">
      <c r="A175" s="177" t="s">
        <v>168</v>
      </c>
      <c r="B175" s="178"/>
      <c r="C175" s="178"/>
      <c r="D175" s="47"/>
      <c r="E175" s="47"/>
      <c r="F175" s="179"/>
      <c r="G175" s="179"/>
      <c r="H175" s="48"/>
      <c r="I175" s="131"/>
    </row>
    <row r="176" spans="1:9">
      <c r="A176" s="180" t="s">
        <v>169</v>
      </c>
      <c r="B176" s="181"/>
      <c r="C176" s="64"/>
      <c r="D176" s="64"/>
      <c r="E176" s="64"/>
      <c r="F176" s="173"/>
      <c r="G176" s="173"/>
      <c r="H176" s="65"/>
      <c r="I176" s="132"/>
    </row>
    <row r="177" spans="1:11">
      <c r="A177" s="182" t="s">
        <v>170</v>
      </c>
      <c r="B177" s="183"/>
      <c r="C177" s="173"/>
      <c r="D177" s="173"/>
      <c r="E177" s="173"/>
      <c r="F177" s="173"/>
      <c r="G177" s="173"/>
      <c r="H177" s="184"/>
      <c r="I177" s="132"/>
    </row>
    <row r="178" spans="1:11">
      <c r="A178" s="145"/>
      <c r="B178" s="146"/>
      <c r="C178" s="146"/>
      <c r="D178" s="146"/>
      <c r="E178" s="146"/>
      <c r="F178" s="146"/>
      <c r="G178" s="146"/>
      <c r="H178" s="147"/>
      <c r="I178" s="133"/>
    </row>
    <row r="179" spans="1:11" ht="20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2" t="s">
        <v>59</v>
      </c>
      <c r="G179" s="153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19393.401269666665</v>
      </c>
      <c r="F180" s="154">
        <f>E180*0.0987</f>
        <v>1914.1287053160997</v>
      </c>
      <c r="G180" s="155"/>
      <c r="H180" s="6"/>
      <c r="I180" s="6"/>
    </row>
    <row r="181" spans="1:11">
      <c r="A181" s="125"/>
      <c r="B181" s="126"/>
      <c r="C181" s="126"/>
      <c r="D181" s="126"/>
      <c r="E181" s="126"/>
      <c r="F181" s="126"/>
      <c r="G181" s="127"/>
      <c r="H181" s="36">
        <f>F180</f>
        <v>1914.1287053160997</v>
      </c>
      <c r="I181" s="37">
        <f>H181/G37</f>
        <v>0.66927577108954539</v>
      </c>
    </row>
    <row r="182" spans="1:11">
      <c r="A182" s="145"/>
      <c r="B182" s="146"/>
      <c r="C182" s="146"/>
      <c r="D182" s="146"/>
      <c r="E182" s="146"/>
      <c r="F182" s="146"/>
      <c r="G182" s="146"/>
      <c r="H182" s="147"/>
      <c r="I182" s="6"/>
    </row>
    <row r="183" spans="1:11">
      <c r="A183" s="103" t="s">
        <v>173</v>
      </c>
      <c r="B183" s="136"/>
      <c r="C183" s="136"/>
      <c r="D183" s="136"/>
      <c r="E183" s="136"/>
      <c r="F183" s="136"/>
      <c r="G183" s="104"/>
      <c r="H183" s="62">
        <f>H174+H181</f>
        <v>21307.529974982765</v>
      </c>
      <c r="I183" s="37">
        <f>H183/G37</f>
        <v>7.4501853059380299</v>
      </c>
    </row>
    <row r="184" spans="1:11">
      <c r="A184" s="125"/>
      <c r="B184" s="126"/>
      <c r="C184" s="126"/>
      <c r="D184" s="126"/>
      <c r="E184" s="126"/>
      <c r="F184" s="126"/>
      <c r="G184" s="126"/>
      <c r="H184" s="127"/>
      <c r="I184" s="148"/>
    </row>
    <row r="185" spans="1:11" ht="12.75" customHeight="1">
      <c r="A185" s="175" t="s">
        <v>183</v>
      </c>
      <c r="B185" s="176"/>
      <c r="C185" s="176"/>
      <c r="D185" s="84">
        <f>G37</f>
        <v>2860</v>
      </c>
      <c r="E185" s="85" t="s">
        <v>179</v>
      </c>
      <c r="F185" s="82"/>
      <c r="G185" s="83"/>
      <c r="H185" s="63"/>
      <c r="I185" s="134"/>
    </row>
    <row r="186" spans="1:11">
      <c r="A186" s="145"/>
      <c r="B186" s="146"/>
      <c r="C186" s="146"/>
      <c r="D186" s="146"/>
      <c r="E186" s="146"/>
      <c r="F186" s="146"/>
      <c r="G186" s="146"/>
      <c r="H186" s="147"/>
      <c r="I186" s="135"/>
    </row>
    <row r="187" spans="1:11">
      <c r="A187" s="103" t="s">
        <v>174</v>
      </c>
      <c r="B187" s="136"/>
      <c r="C187" s="136"/>
      <c r="D187" s="136"/>
      <c r="E187" s="136"/>
      <c r="F187" s="136"/>
      <c r="G187" s="104"/>
      <c r="H187" s="156">
        <f>H183/G37</f>
        <v>7.4501853059380299</v>
      </c>
      <c r="I187" s="157"/>
    </row>
    <row r="188" spans="1:11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</row>
    <row r="189" spans="1:11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</row>
    <row r="190" spans="1:11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</row>
    <row r="191" spans="1:11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</row>
    <row r="192" spans="1:11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2023-08-04T13:21:45Z</cp:lastPrinted>
  <dcterms:created xsi:type="dcterms:W3CDTF">2021-07-30T11:32:38Z</dcterms:created>
  <dcterms:modified xsi:type="dcterms:W3CDTF">2024-04-05T22:15:47Z</dcterms:modified>
</cp:coreProperties>
</file>