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nto - 04-04-2024\Planilhas\Com Pedágio\"/>
    </mc:Choice>
  </mc:AlternateContent>
  <xr:revisionPtr revIDLastSave="0" documentId="13_ncr:1_{98FE9064-1A9B-4E73-A9A2-D09CEA286F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G24" i="1" s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<sst xmlns="http://schemas.openxmlformats.org/spreadsheetml/2006/main" count="317" uniqueCount="188">
  <si>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</si>
  <si>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</si>
  <si>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</si>
  <si>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</si>
  <si>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</si>
  <si>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</si>
  <si>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</si>
  <si>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</si>
  <si>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</si>
  <si>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</si>
  <si>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</si>
  <si>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</si>
  <si>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</si>
  <si>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</si>
  <si>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</si>
  <si>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</si>
  <si>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</si>
  <si>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</si>
  <si>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</si>
  <si>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</si>
  <si>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</si>
  <si>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</si>
  <si>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</si>
  <si>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</si>
  <si>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</si>
  <si>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</si>
  <si>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</si>
  <si>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</si>
  <si>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</si>
  <si>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</si>
  <si>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</si>
  <si>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</si>
  <si>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</si>
  <si>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</si>
  <si>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</si>
  <si>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</si>
  <si>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</si>
  <si>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</si>
  <si>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</si>
  <si>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</si>
  <si>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</si>
  <si>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</si>
  <si>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</si>
  <si>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</si>
  <si>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</si>
  <si>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</si>
  <si>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</si>
  <si>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</si>
  <si>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</si>
  <si>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</si>
  <si>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</si>
  <si>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</si>
  <si>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</si>
  <si>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</si>
  <si>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</si>
  <si>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</si>
  <si>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</si>
  <si>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</si>
  <si>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</si>
  <si>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</si>
  <si>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</si>
  <si>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</si>
  <si>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</si>
  <si>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</si>
  <si>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</si>
  <si>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</si>
  <si>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</si>
  <si>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</si>
  <si>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</si>
  <si>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</si>
  <si>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</si>
  <si>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</si>
  <si>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</si>
  <si>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</si>
  <si>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</si>
  <si>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</si>
  <si>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</si>
  <si>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</si>
  <si>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</si>
  <si>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</si>
  <si>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</si>
  <si>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</si>
  <si>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</si>
  <si>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</si>
  <si>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</si>
  <si>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</si>
  <si>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</si>
  <si>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</si>
  <si>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</si>
  <si>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</si>
  <si>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</si>
  <si>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</si>
  <si>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</si>
  <si>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</si>
  <si>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</si>
  <si>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</si>
  <si>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</si>
  <si>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</si>
  <si>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</si>
  <si>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</si>
  <si>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</si>
  <si>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</si>
  <si>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</si>
  <si>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</si>
  <si>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</si>
  <si>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</si>
  <si>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</si>
  <si>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</si>
  <si>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</si>
  <si>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</si>
  <si>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</si>
  <si>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</si>
  <si>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</si>
  <si>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</si>
  <si>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</si>
  <si>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</si>
  <si>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</si>
  <si>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</si>
  <si>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</si>
  <si>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</si>
  <si>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</si>
  <si>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</si>
  <si>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</si>
  <si>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</si>
  <si>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</si>
  <si>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</si>
  <si>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</si>
  <si>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</si>
  <si>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</si>
  <si>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</si>
  <si>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</si>
  <si>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</si>
  <si>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</si>
  <si>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</si>
  <si>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</si>
  <si>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</si>
  <si>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</si>
  <si>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</si>
  <si>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</si>
  <si>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</si>
  <si>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</si>
  <si>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</si>
  <si>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</si>
  <si>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</si>
  <si>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</si>
  <si>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</si>
  <si>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</si>
  <si>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</si>
  <si>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</si>
  <si>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</si>
  <si>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</si>
  <si>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</si>
  <si>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</si>
  <si>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</si>
  <si>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</si>
  <si>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</si>
  <si>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</si>
  <si>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</si>
  <si>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</si>
  <si>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</si>
  <si>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</si>
  <si>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</si>
  <si>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</si>
  <si>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</si>
  <si>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</si>
  <si>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</si>
  <si>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</si>
  <si>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</si>
  <si>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</si>
  <si>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</si>
  <si>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</si>
  <si>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</si>
  <si>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</si>
  <si>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</si>
  <si>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</si>
  <si>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</si>
  <si>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</si>
  <si>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</si>
  <si>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</si>
  <si>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</si>
  <si>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</si>
  <si>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</si>
  <si>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</si>
  <si>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</si>
  <si>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</si>
  <si>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</si>
  <si>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</si>
  <si>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 xml:space="preserve">Transporte Escolar Linha 09 - IAPD Rincão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</si>
</sst>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 indent="2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right" vertical="top" wrapText="1"/>
    </xf>
    <xf numFmtId="10" fontId="5" fillId="0" borderId="1" xfId="0" applyNumberFormat="1" applyFont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4" fontId="5" fillId="0" borderId="1" xfId="0" applyNumberFormat="1" applyFont="1" applyBorder="1" applyAlignment="1">
      <alignment horizontal="right" vertical="top" shrinkToFit="1"/>
    </xf>
    <xf numFmtId="10" fontId="8" fillId="0" borderId="1" xfId="0" applyNumberFormat="1" applyFont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shrinkToFit="1"/>
    </xf>
    <xf numFmtId="4" fontId="8" fillId="0" borderId="1" xfId="0" applyNumberFormat="1" applyFont="1" applyBorder="1" applyAlignment="1">
      <alignment horizontal="left" vertical="top" indent="4" shrinkToFit="1"/>
    </xf>
    <xf numFmtId="4" fontId="8" fillId="0" borderId="1" xfId="0" applyNumberFormat="1" applyFont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right" vertical="top" shrinkToFit="1"/>
    </xf>
    <xf numFmtId="3" fontId="5" fillId="0" borderId="1" xfId="0" applyNumberFormat="1" applyFont="1" applyBorder="1" applyAlignment="1">
      <alignment horizontal="right" vertical="top" shrinkToFit="1"/>
    </xf>
    <xf numFmtId="3" fontId="8" fillId="0" borderId="1" xfId="0" applyNumberFormat="1" applyFont="1" applyBorder="1" applyAlignment="1">
      <alignment horizontal="right" vertical="top" shrinkToFit="1"/>
    </xf>
    <xf numFmtId="165" fontId="8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Border="1" applyAlignment="1">
      <alignment horizontal="right" vertical="top" shrinkToFit="1"/>
    </xf>
    <xf numFmtId="165" fontId="5" fillId="0" borderId="1" xfId="0" applyNumberFormat="1" applyFont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8" fontId="7" fillId="0" borderId="1" xfId="0" applyNumberFormat="1" applyFont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8" fontId="3" fillId="0" borderId="1" xfId="0" applyNumberFormat="1" applyFont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right" vertical="top" shrinkToFit="1"/>
    </xf>
    <xf numFmtId="2" fontId="18" fillId="0" borderId="1" xfId="0" applyNumberFormat="1" applyFont="1" applyBorder="1" applyAlignment="1">
      <alignment horizontal="right" vertical="top" shrinkToFit="1"/>
    </xf>
    <xf numFmtId="0" fontId="20" fillId="0" borderId="1" xfId="0" applyFont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8" fontId="7" fillId="0" borderId="1" xfId="0" applyNumberFormat="1" applyFont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10" fontId="21" fillId="0" borderId="1" xfId="0" applyNumberFormat="1" applyFont="1" applyBorder="1" applyAlignment="1">
      <alignment horizontal="right" vertical="top" shrinkToFi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right" vertical="top" shrinkToFit="1"/>
    </xf>
    <xf numFmtId="4" fontId="8" fillId="0" borderId="4" xfId="0" applyNumberFormat="1" applyFont="1" applyBorder="1" applyAlignment="1">
      <alignment horizontal="right" vertical="top" shrinkToFi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top" shrinkToFit="1"/>
    </xf>
    <xf numFmtId="2" fontId="8" fillId="0" borderId="4" xfId="0" applyNumberFormat="1" applyFont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shrinkToFit="1"/>
    </xf>
    <xf numFmtId="4" fontId="5" fillId="0" borderId="4" xfId="0" applyNumberFormat="1" applyFont="1" applyBorder="1" applyAlignment="1">
      <alignment horizontal="right" vertical="top" shrinkToFi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top" shrinkToFit="1"/>
    </xf>
    <xf numFmtId="4" fontId="18" fillId="0" borderId="4" xfId="0" applyNumberFormat="1" applyFont="1" applyBorder="1" applyAlignment="1">
      <alignment horizontal="right" vertical="top" shrinkToFit="1"/>
    </xf>
    <xf numFmtId="0" fontId="23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1" fillId="0" borderId="2" xfId="0" applyFont="1" applyBorder="1" applyAlignment="1">
      <alignment horizontal="left" vertical="top" wrapText="1" indent="8"/>
    </xf>
    <xf numFmtId="0" fontId="1" fillId="0" borderId="3" xfId="0" applyFont="1" applyBorder="1" applyAlignment="1">
      <alignment horizontal="left" vertical="top" wrapText="1" indent="8"/>
    </xf>
    <xf numFmtId="0" fontId="1" fillId="0" borderId="4" xfId="0" applyFont="1" applyBorder="1" applyAlignment="1">
      <alignment horizontal="left" vertical="top" wrapText="1" indent="8"/>
    </xf>
    <xf numFmtId="0" fontId="27" fillId="0" borderId="3" xfId="0" applyFont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"/>
  <sheetViews>
    <sheetView tabSelected="1" topLeftCell="A105" zoomScale="120" zoomScaleNormal="120" workbookViewId="0">
      <selection activeCell="E118" sqref="E118"/>
    </sheetView>
  </sheetViews>
  <sheetFormatPr defaultRowHeight="13"/>
  <cols>
    <col min="1" max="1" width="18.69921875" customWidth="1"/>
    <col min="2" max="2" width="28.5" customWidth="1"/>
    <col min="3" max="3" width="14.796875" customWidth="1"/>
    <col min="4" max="4" width="13.296875" customWidth="1"/>
    <col min="5" max="5" width="15.5" customWidth="1"/>
    <col min="6" max="6" width="13.5" customWidth="1"/>
    <col min="7" max="7" width="15.19921875" customWidth="1"/>
    <col min="8" max="8" width="9.19921875" bestFit="1" customWidth="1"/>
  </cols>
  <sheetData>
    <row r="1" spans="1:8" ht="18.25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5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5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5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5" customHeight="1">
      <c r="A9" s="113" t="s">
        <v>15</v>
      </c>
      <c r="B9" s="115"/>
      <c r="C9" s="90">
        <f>SUM(C10:C12)</f>
        <v>5522.1727000000001</v>
      </c>
      <c r="D9" s="13">
        <f>((C9*100)/($C$24))/100</f>
        <v>0.27661597045026215</v>
      </c>
      <c r="E9" s="70">
        <f>G66</f>
        <v>5522.1727000000001</v>
      </c>
      <c r="F9" s="13">
        <f>((E9*100)/($E$24))/100</f>
        <v>0.30053660202075072</v>
      </c>
      <c r="G9" s="70">
        <f>SUM(G10:G12)</f>
        <v>4499.1974</v>
      </c>
      <c r="H9" s="13">
        <f>((G9*100)/($G$24))/100</f>
        <v>0.26146591744024827</v>
      </c>
    </row>
    <row r="10" spans="1:8" ht="12.65" customHeight="1">
      <c r="A10" s="186" t="s">
        <v>16</v>
      </c>
      <c r="B10" s="187"/>
      <c r="C10" s="66">
        <f>G49</f>
        <v>4618.4126999999999</v>
      </c>
      <c r="D10" s="92">
        <f>((C10*100)/($C$24))/100</f>
        <v>0.23134493981876286</v>
      </c>
      <c r="E10" s="71">
        <f>G49</f>
        <v>4618.4126999999999</v>
      </c>
      <c r="F10" s="92">
        <f t="shared" ref="F10:F22" si="0">((E10*100)/($E$24))/100</f>
        <v>0.25135071555938127</v>
      </c>
      <c r="G10" s="71">
        <f>G54</f>
        <v>3595.4373999999998</v>
      </c>
      <c r="H10" s="92">
        <f t="shared" ref="H10:H19" si="1">((G10*100)/($G$24))/100</f>
        <v>0.20894489723655621</v>
      </c>
    </row>
    <row r="11" spans="1:8" ht="12.65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2.2922040826075575E-3</v>
      </c>
      <c r="E11" s="72">
        <f>G60</f>
        <v>45.760000000000005</v>
      </c>
      <c r="F11" s="92">
        <f t="shared" si="0"/>
        <v>2.4904246309554127E-3</v>
      </c>
      <c r="G11" s="72">
        <f>G60</f>
        <v>45.760000000000005</v>
      </c>
      <c r="H11" s="92">
        <f t="shared" si="1"/>
        <v>2.6592921622122568E-3</v>
      </c>
    </row>
    <row r="12" spans="1:8" ht="12.65" customHeight="1">
      <c r="A12" s="106" t="s">
        <v>18</v>
      </c>
      <c r="B12" s="107"/>
      <c r="C12" s="91">
        <f>F63</f>
        <v>858</v>
      </c>
      <c r="D12" s="92">
        <f t="shared" si="2"/>
        <v>4.2978826548891694E-2</v>
      </c>
      <c r="E12" s="72">
        <f>F63</f>
        <v>858</v>
      </c>
      <c r="F12" s="92">
        <f t="shared" si="0"/>
        <v>4.6695461830413974E-2</v>
      </c>
      <c r="G12" s="72">
        <f>F63</f>
        <v>858</v>
      </c>
      <c r="H12" s="92">
        <f t="shared" si="1"/>
        <v>4.98617280414798E-2</v>
      </c>
    </row>
    <row r="13" spans="1:8" ht="12.65" customHeight="1">
      <c r="A13" s="113" t="s">
        <v>19</v>
      </c>
      <c r="B13" s="115"/>
      <c r="C13" s="73">
        <f>SUM(C14:C19)</f>
        <v>7839.359746666667</v>
      </c>
      <c r="D13" s="13">
        <f t="shared" si="2"/>
        <v>0.39268820839900953</v>
      </c>
      <c r="E13" s="73">
        <f>SUM(E14:E19)</f>
        <v>7839.359746666667</v>
      </c>
      <c r="F13" s="13">
        <f>((E13*100)/($E$24))/100</f>
        <v>0.42664629816475191</v>
      </c>
      <c r="G13" s="73">
        <f>SUM(G14:G19)</f>
        <v>7839.359746666667</v>
      </c>
      <c r="H13" s="13">
        <f t="shared" si="1"/>
        <v>0.4555757852070132</v>
      </c>
    </row>
    <row r="14" spans="1:8" ht="12.65" customHeight="1">
      <c r="A14" s="106" t="s">
        <v>20</v>
      </c>
      <c r="B14" s="107"/>
      <c r="C14" s="66">
        <f>G76</f>
        <v>4800</v>
      </c>
      <c r="D14" s="92">
        <f t="shared" si="2"/>
        <v>0.24044098768610739</v>
      </c>
      <c r="E14" s="66">
        <f>G76</f>
        <v>4800</v>
      </c>
      <c r="F14" s="92">
        <f t="shared" si="0"/>
        <v>0.26123335289742089</v>
      </c>
      <c r="G14" s="66">
        <f>G76</f>
        <v>4800</v>
      </c>
      <c r="H14" s="92">
        <f t="shared" si="1"/>
        <v>0.27894673030198491</v>
      </c>
    </row>
    <row r="15" spans="1:8" ht="12.65" customHeight="1">
      <c r="A15" s="106" t="s">
        <v>21</v>
      </c>
      <c r="B15" s="107"/>
      <c r="C15" s="66">
        <f>G87</f>
        <v>836</v>
      </c>
      <c r="D15" s="92">
        <f t="shared" si="2"/>
        <v>4.1876805355330365E-2</v>
      </c>
      <c r="E15" s="66">
        <f>G87</f>
        <v>836</v>
      </c>
      <c r="F15" s="92">
        <f t="shared" si="0"/>
        <v>4.5498142296300802E-2</v>
      </c>
      <c r="G15" s="66">
        <f>G87</f>
        <v>836</v>
      </c>
      <c r="H15" s="92">
        <f t="shared" si="1"/>
        <v>4.8583222194262372E-2</v>
      </c>
    </row>
    <row r="16" spans="1:8" ht="12.65" customHeight="1">
      <c r="A16" s="106" t="s">
        <v>22</v>
      </c>
      <c r="B16" s="107"/>
      <c r="C16" s="66">
        <f>G97</f>
        <v>583.86916666666673</v>
      </c>
      <c r="D16" s="92">
        <f t="shared" si="2"/>
        <v>2.9247099815166204E-2</v>
      </c>
      <c r="E16" s="66">
        <f>G97</f>
        <v>583.86916666666673</v>
      </c>
      <c r="F16" s="92">
        <f t="shared" si="0"/>
        <v>3.1776270846199245E-2</v>
      </c>
      <c r="G16" s="66">
        <f>G97</f>
        <v>583.86916666666673</v>
      </c>
      <c r="H16" s="92">
        <f t="shared" si="1"/>
        <v>3.3930915617877366E-2</v>
      </c>
    </row>
    <row r="17" spans="1:8" ht="12.65" customHeight="1">
      <c r="A17" s="106" t="s">
        <v>23</v>
      </c>
      <c r="B17" s="107"/>
      <c r="C17" s="66">
        <f>G112</f>
        <v>763.9585800000001</v>
      </c>
      <c r="D17" s="92">
        <f t="shared" si="2"/>
        <v>3.8268115734682515E-2</v>
      </c>
      <c r="E17" s="66">
        <f>G112</f>
        <v>763.9585800000001</v>
      </c>
      <c r="F17" s="92">
        <f t="shared" si="0"/>
        <v>4.1577387776698449E-2</v>
      </c>
      <c r="G17" s="66">
        <f>G112</f>
        <v>763.9585800000001</v>
      </c>
      <c r="H17" s="92">
        <f t="shared" si="1"/>
        <v>4.4396614161905698E-2</v>
      </c>
    </row>
    <row r="18" spans="1:8" ht="12.65" customHeight="1">
      <c r="A18" s="106" t="s">
        <v>24</v>
      </c>
      <c r="B18" s="107"/>
      <c r="C18" s="66">
        <f>H119</f>
        <v>674.89</v>
      </c>
      <c r="D18" s="92">
        <f t="shared" si="2"/>
        <v>3.3806503787391043E-2</v>
      </c>
      <c r="E18" s="66">
        <f>H119</f>
        <v>674.89</v>
      </c>
      <c r="F18" s="92">
        <f t="shared" si="0"/>
        <v>3.672995365352924E-2</v>
      </c>
      <c r="G18" s="66">
        <f>H119</f>
        <v>674.89</v>
      </c>
      <c r="H18" s="92">
        <f t="shared" si="1"/>
        <v>3.9220491419480544E-2</v>
      </c>
    </row>
    <row r="19" spans="1:8" ht="12.65" customHeight="1">
      <c r="A19" s="106" t="s">
        <v>25</v>
      </c>
      <c r="B19" s="107"/>
      <c r="C19" s="66">
        <f>H127</f>
        <v>180.64200000000002</v>
      </c>
      <c r="D19" s="92">
        <f t="shared" si="2"/>
        <v>9.0486960203320435E-3</v>
      </c>
      <c r="E19" s="66">
        <f>H127</f>
        <v>180.64200000000002</v>
      </c>
      <c r="F19" s="92">
        <f t="shared" si="0"/>
        <v>9.8311906946033124E-3</v>
      </c>
      <c r="G19" s="66">
        <f>H127</f>
        <v>180.64200000000002</v>
      </c>
      <c r="H19" s="92">
        <f t="shared" si="1"/>
        <v>1.0497811511502324E-2</v>
      </c>
    </row>
    <row r="20" spans="1:8" ht="12.65" customHeight="1">
      <c r="A20" s="113" t="s">
        <v>26</v>
      </c>
      <c r="B20" s="115"/>
      <c r="C20" s="73">
        <f>H139</f>
        <v>86.923000000000002</v>
      </c>
      <c r="D20" s="13">
        <f>((C20*100)/($C$24))/100</f>
        <v>4.3541358276332313E-3</v>
      </c>
      <c r="E20" s="73">
        <f>H139</f>
        <v>86.923000000000002</v>
      </c>
      <c r="F20" s="13">
        <f t="shared" si="0"/>
        <v>4.7306639028963562E-3</v>
      </c>
      <c r="G20" s="73">
        <f>H139</f>
        <v>86.923000000000002</v>
      </c>
      <c r="H20" s="13">
        <f>((G20*100)/($G$24))/100</f>
        <v>5.0514347162582155E-3</v>
      </c>
    </row>
    <row r="21" spans="1:8" ht="12.65" customHeight="1">
      <c r="A21" s="162" t="s">
        <v>27</v>
      </c>
      <c r="B21" s="163"/>
      <c r="C21" s="73">
        <f>H146</f>
        <v>6514.8629799999999</v>
      </c>
      <c r="D21" s="13">
        <f t="shared" si="2"/>
        <v>0.32634168532309515</v>
      </c>
      <c r="E21" s="14"/>
      <c r="F21" s="13"/>
      <c r="G21" s="14"/>
      <c r="H21" s="13"/>
    </row>
    <row r="22" spans="1:8" ht="12.65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0.26808643591160114</v>
      </c>
      <c r="G22" s="14"/>
      <c r="H22" s="13"/>
    </row>
    <row r="23" spans="1:8" ht="12.65" customHeight="1">
      <c r="A23" s="162" t="s">
        <v>29</v>
      </c>
      <c r="B23" s="163"/>
      <c r="C23" s="14"/>
      <c r="D23" s="14"/>
      <c r="E23" s="14"/>
      <c r="F23" s="14"/>
      <c r="G23" s="73">
        <f>H170+H181</f>
        <v>4782.1063871621</v>
      </c>
      <c r="H23" s="13">
        <f>((G23*100)/($G$24))/100</f>
        <v>0.27790686263648035</v>
      </c>
    </row>
    <row r="24" spans="1:8" ht="12.65" customHeight="1">
      <c r="A24" s="113" t="s">
        <v>30</v>
      </c>
      <c r="B24" s="115"/>
      <c r="C24" s="74">
        <f>SUM(C21,C20,C13,C9)</f>
        <v>19963.318426666665</v>
      </c>
      <c r="D24" s="13">
        <f>SUM(D9,D13,D20,D21)</f>
        <v>1</v>
      </c>
      <c r="E24" s="75">
        <f>SUM(E22,E20,E13,E9)</f>
        <v>18374.376574666665</v>
      </c>
      <c r="F24" s="13">
        <f>SUM(F9,F13,F20,F22)</f>
        <v>1</v>
      </c>
      <c r="G24" s="74">
        <f>SUM(G23,G20,G13,G9)</f>
        <v>17207.586533828766</v>
      </c>
      <c r="H24" s="13">
        <f>SUM(H9,H13,H20,H23)</f>
        <v>1</v>
      </c>
    </row>
    <row r="25" spans="1:8" ht="12.65" customHeight="1">
      <c r="A25" s="113" t="s">
        <v>31</v>
      </c>
      <c r="B25" s="115"/>
      <c r="C25" s="74">
        <f>C24/G37</f>
        <v>25.418027026568197</v>
      </c>
      <c r="D25" s="6"/>
      <c r="E25" s="76">
        <f>E24/G37</f>
        <v>23.394928157202269</v>
      </c>
      <c r="F25" s="6"/>
      <c r="G25" s="74">
        <f>G24/G37</f>
        <v>21.909328410782742</v>
      </c>
      <c r="H25" s="13"/>
    </row>
    <row r="26" spans="1:8" ht="10.75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35.700000000000003</v>
      </c>
      <c r="G37" s="18">
        <f>F38*F37</f>
        <v>785.40000000000009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5.8803319327731085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4.5778423733129605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5.8263305322128853E-2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1.0924369747899159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7.0310322128851537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5.7285426534250057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6.1115355233002289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1.064425770308123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0.74340357355063236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785.40000000000009</v>
      </c>
      <c r="D99" s="96"/>
      <c r="E99" s="97"/>
      <c r="F99" s="97"/>
      <c r="G99" s="98"/>
      <c r="H99" s="95"/>
    </row>
    <row r="100" spans="1:8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5.89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785.40000000000009</v>
      </c>
      <c r="E102" s="54">
        <v>0.92</v>
      </c>
      <c r="F102" s="33">
        <f>D102*E102</f>
        <v>722.5680000000001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785.40000000000009</v>
      </c>
      <c r="E104" s="54">
        <v>4.8000000000000001E-2</v>
      </c>
      <c r="F104" s="38">
        <f>D104*E104</f>
        <v>37.699200000000005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785.40000000000009</v>
      </c>
      <c r="E106" s="57">
        <v>2E-3</v>
      </c>
      <c r="F106" s="38">
        <f>D106*E106</f>
        <v>1.5708000000000002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785.40000000000009</v>
      </c>
      <c r="E108" s="57">
        <v>6.9999999999999999E-4</v>
      </c>
      <c r="F108" s="38">
        <f>D108*E108</f>
        <v>0.54978000000000005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785.40000000000009</v>
      </c>
      <c r="E110" s="54">
        <v>2E-3</v>
      </c>
      <c r="F110" s="38">
        <f>D110*E110</f>
        <v>1.5708000000000002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763.9585800000001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763.9585800000001</v>
      </c>
      <c r="H112" s="37">
        <f>G112/C99</f>
        <v>0.97270000000000001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20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785.40000000000009</v>
      </c>
      <c r="E115" s="20">
        <v>0.35</v>
      </c>
      <c r="F115" s="108">
        <f>D115*E115</f>
        <v>274.89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0</v>
      </c>
      <c r="F117" s="143">
        <f>D117*E117</f>
        <v>0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674.89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674.89</v>
      </c>
      <c r="I119" s="37">
        <f>H119/G37</f>
        <v>0.85929462694168568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20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785.40000000000009</v>
      </c>
      <c r="E126" s="79">
        <v>0.23</v>
      </c>
      <c r="F126" s="152">
        <f>D126*E126</f>
        <v>180.64200000000002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180.64200000000002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7839.359746666667</v>
      </c>
      <c r="I129" s="37">
        <f>H129/G37</f>
        <v>9.9813594941006691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20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0.11067354214413037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0.11067354214413037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13448.455446666667</v>
      </c>
      <c r="I141" s="37">
        <f>H141/G37</f>
        <v>17.123065249129954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12425.480146666667</v>
      </c>
      <c r="I142" s="37">
        <f>H142/G37</f>
        <v>15.820575689669806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20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8.294961777438246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8.294961777438246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19963.318426666665</v>
      </c>
      <c r="I150" s="37">
        <f>H150/G37</f>
        <v>25.418027026568197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785.40000000000009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25.418027026568197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20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6.2718629080723192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6.2718629080723192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18374.376574666669</v>
      </c>
      <c r="I162" s="37">
        <f>H162/G37</f>
        <v>23.394928157202276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785.40000000000009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23.394928157202276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20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4.1205623924115091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4.1205623924115091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15661.769849666667</v>
      </c>
      <c r="I174" s="37">
        <f>H174/G37</f>
        <v>19.941138082081316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20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15661.769849666667</v>
      </c>
      <c r="F180" s="108">
        <f>E180*0.0987</f>
        <v>1545.8166841621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1545.8166841621</v>
      </c>
      <c r="I181" s="37">
        <f>H181/G37</f>
        <v>1.968190328701426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17207.586533828766</v>
      </c>
      <c r="I183" s="37">
        <f>H183/G37</f>
        <v>21.909328410782742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785.40000000000009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21.909328410782742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2023-08-04T13:21:45Z</cp:lastPrinted>
  <dcterms:created xsi:type="dcterms:W3CDTF">2021-07-30T11:32:38Z</dcterms:created>
  <dcterms:modified xsi:type="dcterms:W3CDTF">2024-04-05T22:13:27Z</dcterms:modified>
</cp:coreProperties>
</file>