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nto - 04-04-2024\Planilhas\Com Pedágio\"/>
    </mc:Choice>
  </mc:AlternateContent>
  <xr:revisionPtr revIDLastSave="0" documentId="13_ncr:1_{362BACA6-7701-4048-9BC9-57E996E503E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D117" i="1" l="1"/>
  <c r="F169" i="1" l="1"/>
  <c r="F93" i="1" l="1"/>
  <c r="F92" i="1"/>
  <c r="F90" i="1"/>
  <c r="E86" i="1"/>
  <c r="F86" i="1"/>
  <c r="F85" i="1"/>
  <c r="F84" i="1"/>
  <c r="D81" i="1"/>
  <c r="F79" i="1"/>
  <c r="E79" i="1"/>
  <c r="E73" i="1"/>
  <c r="F71" i="1"/>
  <c r="E71" i="1"/>
  <c r="F45" i="1" l="1"/>
  <c r="G30" i="1"/>
  <c r="F63" i="1" l="1"/>
  <c r="D58" i="1"/>
  <c r="D59" i="1" s="1"/>
  <c r="F59" i="1" s="1"/>
  <c r="G60" i="1" s="1"/>
  <c r="G11" i="1" s="1"/>
  <c r="G37" i="1"/>
  <c r="F145" i="1"/>
  <c r="H146" i="1" s="1"/>
  <c r="F136" i="1"/>
  <c r="F135" i="1"/>
  <c r="F134" i="1"/>
  <c r="F133" i="1"/>
  <c r="F132" i="1"/>
  <c r="F125" i="1"/>
  <c r="F124" i="1"/>
  <c r="F122" i="1"/>
  <c r="F117" i="1"/>
  <c r="F116" i="1"/>
  <c r="E111" i="1"/>
  <c r="E96" i="1"/>
  <c r="F96" i="1" s="1"/>
  <c r="G97" i="1" s="1"/>
  <c r="G87" i="1"/>
  <c r="C15" i="1" s="1"/>
  <c r="F73" i="1"/>
  <c r="E74" i="1" s="1"/>
  <c r="F74" i="1" s="1"/>
  <c r="E75" i="1" s="1"/>
  <c r="F75" i="1" s="1"/>
  <c r="G76" i="1" s="1"/>
  <c r="F100" i="1"/>
  <c r="F51" i="1"/>
  <c r="F52" i="1" s="1"/>
  <c r="F53" i="1" s="1"/>
  <c r="G54" i="1" s="1"/>
  <c r="G10" i="1" s="1"/>
  <c r="F46" i="1"/>
  <c r="F47" i="1" s="1"/>
  <c r="F48" i="1" s="1"/>
  <c r="G49" i="1" s="1"/>
  <c r="C10" i="1" s="1"/>
  <c r="H137" i="1" l="1"/>
  <c r="E152" i="1"/>
  <c r="E164" i="1"/>
  <c r="H76" i="1"/>
  <c r="G14" i="1"/>
  <c r="E14" i="1"/>
  <c r="E11" i="1"/>
  <c r="C11" i="1"/>
  <c r="H60" i="1"/>
  <c r="D185" i="1"/>
  <c r="H148" i="1"/>
  <c r="I148" i="1" s="1"/>
  <c r="C21" i="1"/>
  <c r="H97" i="1"/>
  <c r="G16" i="1"/>
  <c r="C16" i="1"/>
  <c r="E16" i="1"/>
  <c r="G15" i="1"/>
  <c r="E15" i="1"/>
  <c r="C14" i="1"/>
  <c r="E10" i="1"/>
  <c r="G64" i="1"/>
  <c r="G67" i="1" s="1"/>
  <c r="H67" i="1" s="1"/>
  <c r="E12" i="1"/>
  <c r="D115" i="1"/>
  <c r="F115" i="1" s="1"/>
  <c r="F118" i="1" s="1"/>
  <c r="H119" i="1" s="1"/>
  <c r="C18" i="1" s="1"/>
  <c r="H54" i="1"/>
  <c r="H87" i="1"/>
  <c r="C99" i="1"/>
  <c r="D108" i="1" s="1"/>
  <c r="F108" i="1" s="1"/>
  <c r="D126" i="1"/>
  <c r="I146" i="1"/>
  <c r="H49" i="1"/>
  <c r="C12" i="1"/>
  <c r="G12" i="1"/>
  <c r="G9" i="1" s="1"/>
  <c r="I137" i="1"/>
  <c r="H139" i="1"/>
  <c r="C9" i="1" l="1"/>
  <c r="H64" i="1"/>
  <c r="G66" i="1"/>
  <c r="E9" i="1" s="1"/>
  <c r="D102" i="1"/>
  <c r="F102" i="1" s="1"/>
  <c r="D106" i="1"/>
  <c r="F106" i="1" s="1"/>
  <c r="C20" i="1"/>
  <c r="E20" i="1"/>
  <c r="G20" i="1"/>
  <c r="F126" i="1"/>
  <c r="H127" i="1" s="1"/>
  <c r="E18" i="1"/>
  <c r="I119" i="1"/>
  <c r="G18" i="1"/>
  <c r="D110" i="1"/>
  <c r="F110" i="1" s="1"/>
  <c r="D104" i="1"/>
  <c r="F104" i="1" s="1"/>
  <c r="H66" i="1"/>
  <c r="I139" i="1"/>
  <c r="E19" i="1" l="1"/>
  <c r="C19" i="1"/>
  <c r="G19" i="1"/>
  <c r="I127" i="1"/>
  <c r="F111" i="1"/>
  <c r="G112" i="1" s="1"/>
  <c r="C17" i="1" l="1"/>
  <c r="G17" i="1"/>
  <c r="E17" i="1"/>
  <c r="H129" i="1"/>
  <c r="H112" i="1"/>
  <c r="C13" i="1" l="1"/>
  <c r="G13" i="1"/>
  <c r="E13" i="1"/>
  <c r="H141" i="1"/>
  <c r="H142" i="1"/>
  <c r="I129" i="1"/>
  <c r="C24" i="1" l="1"/>
  <c r="F157" i="1"/>
  <c r="H158" i="1" s="1"/>
  <c r="H150" i="1"/>
  <c r="I141" i="1"/>
  <c r="H170" i="1"/>
  <c r="I142" i="1"/>
  <c r="D12" i="1" l="1"/>
  <c r="D11" i="1"/>
  <c r="D16" i="1"/>
  <c r="D15" i="1"/>
  <c r="D20" i="1"/>
  <c r="D10" i="1"/>
  <c r="D14" i="1"/>
  <c r="C25" i="1"/>
  <c r="D9" i="1"/>
  <c r="D21" i="1"/>
  <c r="D18" i="1"/>
  <c r="D19" i="1"/>
  <c r="D17" i="1"/>
  <c r="D13" i="1"/>
  <c r="E22" i="1"/>
  <c r="H160" i="1"/>
  <c r="H162" i="1" s="1"/>
  <c r="I158" i="1"/>
  <c r="I160" i="1" s="1"/>
  <c r="H154" i="1"/>
  <c r="I150" i="1"/>
  <c r="H172" i="1"/>
  <c r="H174" i="1" s="1"/>
  <c r="I170" i="1"/>
  <c r="I172" i="1" s="1"/>
  <c r="E180" i="1" l="1"/>
  <c r="F180" i="1" s="1"/>
  <c r="H181" i="1" s="1"/>
  <c r="D24" i="1"/>
  <c r="I162" i="1"/>
  <c r="H166" i="1"/>
  <c r="I174" i="1"/>
  <c r="E24" i="1"/>
  <c r="I181" i="1" l="1"/>
  <c r="G23" i="1"/>
  <c r="H183" i="1"/>
  <c r="H187" i="1" s="1"/>
  <c r="F10" i="1"/>
  <c r="F15" i="1"/>
  <c r="F14" i="1"/>
  <c r="F9" i="1"/>
  <c r="F12" i="1"/>
  <c r="F22" i="1"/>
  <c r="F11" i="1"/>
  <c r="F16" i="1"/>
  <c r="F20" i="1"/>
  <c r="F18" i="1"/>
  <c r="F19" i="1"/>
  <c r="F17" i="1"/>
  <c r="F13" i="1"/>
  <c r="G24" i="1"/>
  <c r="E25" i="1"/>
  <c r="I183" i="1"/>
  <c r="F24" i="1" l="1"/>
  <c r="H10" i="1"/>
  <c r="H14" i="1"/>
  <c r="G25" i="1"/>
  <c r="H20" i="1"/>
  <c r="H12" i="1"/>
  <c r="H16" i="1"/>
  <c r="H9" i="1"/>
  <c r="H11" i="1"/>
  <c r="H15" i="1"/>
  <c r="H23" i="1"/>
  <c r="H18" i="1"/>
  <c r="H19" i="1"/>
  <c r="H17" i="1"/>
  <c r="H13" i="1"/>
  <c r="H24" i="1" l="1"/>
</calcChain>
</file>

<file path=xl/sharedStrings.xml><?xml version="1.0" encoding="utf-8"?>
<sst xmlns="http://schemas.openxmlformats.org/spreadsheetml/2006/main" count="317" uniqueCount="188">
  <si>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</si>
  <si>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</si>
  <si>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</si>
  <si>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</si>
  <si>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</si>
  <si>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</si>
  <si>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</si>
  <si>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</si>
  <si>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</si>
  <si>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</si>
  <si>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</si>
  <si>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</si>
  <si>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</si>
  <si>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</si>
  <si>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</si>
  <si>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</si>
  <si>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</si>
  <si>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</si>
  <si>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</si>
  <si>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</si>
  <si>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</si>
  <si>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</si>
  <si>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</si>
  <si>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</si>
  <si>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</si>
  <si>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</si>
  <si>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</si>
  <si>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</si>
  <si>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</si>
  <si>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</si>
  <si>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</si>
  <si>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</si>
  <si>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</si>
  <si>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</si>
  <si>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</si>
  <si>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</si>
  <si>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</si>
  <si>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</si>
  <si>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</si>
  <si>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</si>
  <si>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</si>
  <si>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</si>
  <si>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</si>
  <si>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</si>
  <si>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</si>
  <si>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</si>
  <si>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</si>
  <si>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</si>
  <si>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</si>
  <si>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</si>
  <si>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</si>
  <si>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</si>
  <si>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</si>
  <si>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</si>
  <si>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</si>
  <si>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</si>
  <si>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</si>
  <si>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</si>
  <si>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</si>
  <si>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</si>
  <si>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</si>
  <si>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</si>
  <si>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</si>
  <si>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</si>
  <si>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</si>
  <si>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</si>
  <si>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</si>
  <si>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</si>
  <si>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</si>
  <si>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</si>
  <si>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</si>
  <si>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</si>
  <si>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</si>
  <si>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</si>
  <si>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</si>
  <si>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</si>
  <si>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</si>
  <si>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</si>
  <si>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</si>
  <si>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</si>
  <si>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</si>
  <si>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</si>
  <si>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</si>
  <si>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</si>
  <si>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</si>
  <si>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</si>
  <si>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</si>
  <si>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</si>
  <si>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</si>
  <si>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</si>
  <si>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</si>
  <si>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</si>
  <si>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</si>
  <si>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</si>
  <si>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</si>
  <si>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</si>
  <si>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</si>
  <si>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</si>
  <si>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</si>
  <si>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</si>
  <si>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</si>
  <si>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</si>
  <si>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</si>
  <si>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</si>
  <si>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</si>
  <si>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</si>
  <si>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</si>
  <si>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</si>
  <si>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</si>
  <si>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</si>
  <si>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</si>
  <si>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</si>
  <si>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</si>
  <si>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</si>
  <si>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</si>
  <si>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</si>
  <si>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</si>
  <si>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</si>
  <si>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</si>
  <si>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</si>
  <si>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</si>
  <si>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</si>
  <si>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</si>
  <si>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</si>
  <si>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</si>
  <si>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</si>
  <si>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</si>
  <si>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</si>
  <si>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</si>
  <si>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</si>
  <si>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</si>
  <si>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</si>
  <si>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</si>
  <si>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</si>
  <si>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</si>
  <si>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</si>
  <si>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</si>
  <si>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</si>
  <si>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</si>
  <si>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</si>
  <si>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</si>
  <si>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</si>
  <si>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</si>
  <si>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</si>
  <si>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</si>
  <si>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</si>
  <si>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</si>
  <si>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</si>
  <si>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</si>
  <si>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</si>
  <si>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</si>
  <si>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</si>
  <si>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</si>
  <si>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</si>
  <si>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</si>
  <si>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</si>
  <si>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</si>
  <si>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</si>
  <si>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</si>
  <si>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</si>
  <si>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</si>
  <si>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</si>
  <si>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</si>
  <si>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</si>
  <si>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</si>
  <si>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</si>
  <si>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</si>
  <si>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</si>
  <si>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</si>
  <si>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</si>
  <si>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</si>
  <si>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</si>
  <si>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</si>
  <si>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</si>
  <si>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</si>
  <si>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</si>
  <si>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</si>
  <si>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</si>
  <si>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</si>
  <si>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</si>
  <si>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</si>
  <si>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</si>
  <si>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</si>
  <si>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</si>
  <si>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Ônibus com 46 lugares</t>
  </si>
  <si>
    <t xml:space="preserve"> </t>
  </si>
  <si>
    <t>Fora de Taquari(RS)</t>
  </si>
  <si>
    <t>Transporte Escolar - Linha 07-IAPD Bairro Praia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</si>
</sst>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164" formatCode="0.0000"/>
    <numFmt numFmtId="165" formatCode="0.000"/>
    <numFmt numFmtId="166" formatCode="&quot;R$&quot;\ #,##0.00"/>
  </numFmts>
  <fonts count="28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wrapText="1"/>
    </xf>
    <xf numFmtId="0" fontId="3" fillId="0" borderId="2" xfId="0" applyFont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vertical="top" wrapText="1" indent="3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 indent="2"/>
    </xf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right" vertical="top" wrapText="1"/>
    </xf>
    <xf numFmtId="10" fontId="5" fillId="0" borderId="1" xfId="0" applyNumberFormat="1" applyFont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Border="1" applyAlignment="1">
      <alignment horizontal="center" vertical="top" shrinkToFit="1"/>
    </xf>
    <xf numFmtId="4" fontId="5" fillId="0" borderId="1" xfId="0" applyNumberFormat="1" applyFont="1" applyBorder="1" applyAlignment="1">
      <alignment horizontal="right" vertical="top" shrinkToFit="1"/>
    </xf>
    <xf numFmtId="10" fontId="8" fillId="0" borderId="1" xfId="0" applyNumberFormat="1" applyFont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center" vertical="top" shrinkToFit="1"/>
    </xf>
    <xf numFmtId="4" fontId="8" fillId="0" borderId="1" xfId="0" applyNumberFormat="1" applyFont="1" applyBorder="1" applyAlignment="1">
      <alignment horizontal="left" vertical="top" indent="4" shrinkToFit="1"/>
    </xf>
    <xf numFmtId="4" fontId="8" fillId="0" borderId="1" xfId="0" applyNumberFormat="1" applyFont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Border="1" applyAlignment="1">
      <alignment horizontal="right" vertical="top" shrinkToFit="1"/>
    </xf>
    <xf numFmtId="3" fontId="5" fillId="0" borderId="1" xfId="0" applyNumberFormat="1" applyFont="1" applyBorder="1" applyAlignment="1">
      <alignment horizontal="right" vertical="top" shrinkToFit="1"/>
    </xf>
    <xf numFmtId="3" fontId="8" fillId="0" borderId="1" xfId="0" applyNumberFormat="1" applyFont="1" applyBorder="1" applyAlignment="1">
      <alignment horizontal="right" vertical="top" shrinkToFit="1"/>
    </xf>
    <xf numFmtId="165" fontId="8" fillId="0" borderId="1" xfId="0" applyNumberFormat="1" applyFont="1" applyBorder="1" applyAlignment="1">
      <alignment horizontal="right" vertical="top" shrinkToFit="1"/>
    </xf>
    <xf numFmtId="0" fontId="7" fillId="0" borderId="1" xfId="0" applyFont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Border="1" applyAlignment="1">
      <alignment horizontal="right" vertical="top" shrinkToFit="1"/>
    </xf>
    <xf numFmtId="165" fontId="5" fillId="0" borderId="1" xfId="0" applyNumberFormat="1" applyFont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8" fontId="7" fillId="0" borderId="1" xfId="0" applyNumberFormat="1" applyFont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8" fontId="3" fillId="0" borderId="1" xfId="0" applyNumberFormat="1" applyFont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16" fillId="0" borderId="1" xfId="0" applyFont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right" vertical="top" shrinkToFit="1"/>
    </xf>
    <xf numFmtId="2" fontId="18" fillId="0" borderId="1" xfId="0" applyNumberFormat="1" applyFont="1" applyBorder="1" applyAlignment="1">
      <alignment horizontal="right" vertical="top" shrinkToFit="1"/>
    </xf>
    <xf numFmtId="0" fontId="20" fillId="0" borderId="1" xfId="0" applyFont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right" vertical="top" shrinkToFi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8" fontId="7" fillId="0" borderId="1" xfId="0" applyNumberFormat="1" applyFont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top" wrapText="1"/>
    </xf>
    <xf numFmtId="166" fontId="7" fillId="0" borderId="1" xfId="0" applyNumberFormat="1" applyFont="1" applyBorder="1" applyAlignment="1">
      <alignment horizontal="right" vertical="top" wrapText="1"/>
    </xf>
    <xf numFmtId="10" fontId="21" fillId="0" borderId="1" xfId="0" applyNumberFormat="1" applyFont="1" applyBorder="1" applyAlignment="1">
      <alignment horizontal="right" vertical="top" shrinkToFit="1"/>
    </xf>
    <xf numFmtId="0" fontId="1" fillId="0" borderId="2" xfId="0" applyFont="1" applyBorder="1" applyAlignment="1">
      <alignment horizontal="left" vertical="top" wrapText="1" indent="8"/>
    </xf>
    <xf numFmtId="0" fontId="1" fillId="0" borderId="3" xfId="0" applyFont="1" applyBorder="1" applyAlignment="1">
      <alignment horizontal="left" vertical="top" wrapText="1" indent="8"/>
    </xf>
    <xf numFmtId="0" fontId="1" fillId="0" borderId="4" xfId="0" applyFont="1" applyBorder="1" applyAlignment="1">
      <alignment horizontal="left" vertical="top" wrapText="1" indent="8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7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 indent="4"/>
    </xf>
    <xf numFmtId="0" fontId="3" fillId="0" borderId="4" xfId="0" applyFont="1" applyBorder="1" applyAlignment="1">
      <alignment horizontal="left" vertical="top" wrapText="1" indent="4"/>
    </xf>
    <xf numFmtId="0" fontId="3" fillId="0" borderId="2" xfId="0" applyFont="1" applyBorder="1" applyAlignment="1">
      <alignment horizontal="left" vertical="top" wrapText="1" indent="3"/>
    </xf>
    <xf numFmtId="0" fontId="3" fillId="0" borderId="4" xfId="0" applyFont="1" applyBorder="1" applyAlignment="1">
      <alignment horizontal="left" vertical="top" wrapText="1" indent="3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4" fontId="8" fillId="0" borderId="2" xfId="0" applyNumberFormat="1" applyFont="1" applyBorder="1" applyAlignment="1">
      <alignment horizontal="right" vertical="top" shrinkToFit="1"/>
    </xf>
    <xf numFmtId="4" fontId="8" fillId="0" borderId="4" xfId="0" applyNumberFormat="1" applyFont="1" applyBorder="1" applyAlignment="1">
      <alignment horizontal="right" vertical="top" shrinkToFi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23" fillId="0" borderId="2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2" fontId="8" fillId="0" borderId="2" xfId="0" applyNumberFormat="1" applyFont="1" applyBorder="1" applyAlignment="1">
      <alignment horizontal="right" vertical="top" shrinkToFit="1"/>
    </xf>
    <xf numFmtId="2" fontId="8" fillId="0" borderId="4" xfId="0" applyNumberFormat="1" applyFont="1" applyBorder="1" applyAlignment="1">
      <alignment horizontal="right" vertical="top" shrinkToFi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4" fontId="18" fillId="0" borderId="2" xfId="0" applyNumberFormat="1" applyFont="1" applyBorder="1" applyAlignment="1">
      <alignment horizontal="right" vertical="top" shrinkToFit="1"/>
    </xf>
    <xf numFmtId="4" fontId="18" fillId="0" borderId="4" xfId="0" applyNumberFormat="1" applyFont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Border="1" applyAlignment="1">
      <alignment horizontal="right" vertical="top" shrinkToFit="1"/>
    </xf>
    <xf numFmtId="4" fontId="5" fillId="0" borderId="4" xfId="0" applyNumberFormat="1" applyFont="1" applyBorder="1" applyAlignment="1">
      <alignment horizontal="right" vertical="top" shrinkToFi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top" wrapText="1" indent="1"/>
    </xf>
    <xf numFmtId="0" fontId="26" fillId="0" borderId="2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2"/>
  <sheetViews>
    <sheetView tabSelected="1" topLeftCell="A13" zoomScale="120" zoomScaleNormal="120" workbookViewId="0">
      <selection activeCell="I5" sqref="I5"/>
    </sheetView>
  </sheetViews>
  <sheetFormatPr defaultRowHeight="13"/>
  <cols>
    <col min="1" max="1" width="18.69921875" customWidth="1"/>
    <col min="2" max="2" width="28.5" customWidth="1"/>
    <col min="3" max="3" width="14.796875" customWidth="1"/>
    <col min="4" max="4" width="13.296875" customWidth="1"/>
    <col min="5" max="5" width="15.5" customWidth="1"/>
    <col min="6" max="6" width="13.5" customWidth="1"/>
    <col min="7" max="7" width="15.19921875" customWidth="1"/>
    <col min="8" max="8" width="9.19921875" bestFit="1" customWidth="1"/>
  </cols>
  <sheetData>
    <row r="1" spans="1:8" ht="18.25" customHeight="1">
      <c r="A1" s="93" t="s">
        <v>0</v>
      </c>
      <c r="B1" s="94"/>
      <c r="C1" s="94"/>
      <c r="D1" s="94"/>
      <c r="E1" s="94"/>
      <c r="F1" s="94"/>
      <c r="G1" s="94"/>
      <c r="H1" s="95"/>
    </row>
    <row r="2" spans="1:8" ht="13.5" customHeight="1">
      <c r="A2" s="96" t="s">
        <v>1</v>
      </c>
      <c r="B2" s="97"/>
      <c r="C2" s="98" t="s">
        <v>186</v>
      </c>
      <c r="D2" s="99"/>
      <c r="E2" s="99"/>
      <c r="F2" s="99"/>
      <c r="G2" s="99"/>
      <c r="H2" s="100"/>
    </row>
    <row r="3" spans="1:8" ht="18.25" customHeight="1">
      <c r="A3" s="2" t="s">
        <v>2</v>
      </c>
      <c r="B3" s="3"/>
      <c r="C3" s="2" t="s">
        <v>3</v>
      </c>
      <c r="D3" s="101"/>
      <c r="E3" s="102"/>
      <c r="F3" s="2" t="s">
        <v>4</v>
      </c>
      <c r="G3" s="101"/>
      <c r="H3" s="102"/>
    </row>
    <row r="4" spans="1:8" ht="38.25" customHeight="1">
      <c r="A4" s="4" t="s">
        <v>5</v>
      </c>
      <c r="B4" s="109" t="s">
        <v>184</v>
      </c>
      <c r="C4" s="110"/>
      <c r="D4" s="5" t="s">
        <v>6</v>
      </c>
      <c r="E4" s="111" t="s">
        <v>187</v>
      </c>
      <c r="F4" s="111"/>
      <c r="G4" s="111"/>
      <c r="H4" s="1"/>
    </row>
    <row r="5" spans="1:8" ht="8.5" customHeight="1">
      <c r="A5" s="112"/>
      <c r="B5" s="99"/>
      <c r="C5" s="99"/>
      <c r="D5" s="99"/>
      <c r="E5" s="99"/>
      <c r="F5" s="99"/>
      <c r="G5" s="99"/>
      <c r="H5" s="100"/>
    </row>
    <row r="6" spans="1:8" ht="13.5" customHeight="1">
      <c r="A6" s="96" t="s">
        <v>7</v>
      </c>
      <c r="B6" s="97"/>
      <c r="C6" s="97"/>
      <c r="D6" s="97"/>
      <c r="E6" s="97"/>
      <c r="F6" s="97"/>
      <c r="G6" s="97"/>
      <c r="H6" s="113"/>
    </row>
    <row r="7" spans="1:8" ht="13.5" customHeight="1">
      <c r="A7" s="114" t="s">
        <v>8</v>
      </c>
      <c r="B7" s="115"/>
      <c r="C7" s="116" t="s">
        <v>9</v>
      </c>
      <c r="D7" s="117"/>
      <c r="E7" s="118" t="s">
        <v>10</v>
      </c>
      <c r="F7" s="119"/>
      <c r="G7" s="118" t="s">
        <v>11</v>
      </c>
      <c r="H7" s="119"/>
    </row>
    <row r="8" spans="1:8" ht="22.75" customHeight="1">
      <c r="A8" s="103" t="s">
        <v>12</v>
      </c>
      <c r="B8" s="104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5" customHeight="1">
      <c r="A9" s="103" t="s">
        <v>15</v>
      </c>
      <c r="B9" s="104"/>
      <c r="C9" s="90">
        <f>SUM(C10:C12)</f>
        <v>5522.1727000000001</v>
      </c>
      <c r="D9" s="13">
        <f>((C9*100)/($C$24))/100</f>
        <v>0.27255848971539687</v>
      </c>
      <c r="E9" s="70">
        <f>G66</f>
        <v>5522.1727000000001</v>
      </c>
      <c r="F9" s="13">
        <f>((E9*100)/($E$24))/100</f>
        <v>0.29575309764406094</v>
      </c>
      <c r="G9" s="70">
        <f>SUM(G10:G12)</f>
        <v>4499.1974</v>
      </c>
      <c r="H9" s="13">
        <f>((G9*100)/($G$24))/100</f>
        <v>0.25659691404065466</v>
      </c>
    </row>
    <row r="10" spans="1:8" ht="12.65" customHeight="1">
      <c r="A10" s="105" t="s">
        <v>16</v>
      </c>
      <c r="B10" s="106"/>
      <c r="C10" s="66">
        <f>G49</f>
        <v>4618.4126999999999</v>
      </c>
      <c r="D10" s="92">
        <f>((C10*100)/($C$24))/100</f>
        <v>0.22795150727437552</v>
      </c>
      <c r="E10" s="71">
        <f>G49</f>
        <v>4618.4126999999999</v>
      </c>
      <c r="F10" s="92">
        <f t="shared" ref="F10:F22" si="0">((E10*100)/($E$24))/100</f>
        <v>0.24735008056225241</v>
      </c>
      <c r="G10" s="71">
        <f>G54</f>
        <v>3595.4373999999998</v>
      </c>
      <c r="H10" s="92">
        <f t="shared" ref="H10:H19" si="1">((G10*100)/($G$24))/100</f>
        <v>0.2050539372792034</v>
      </c>
    </row>
    <row r="11" spans="1:8" ht="12.65" customHeight="1">
      <c r="A11" s="107" t="s">
        <v>17</v>
      </c>
      <c r="B11" s="108"/>
      <c r="C11" s="91">
        <f>G60</f>
        <v>45.760000000000005</v>
      </c>
      <c r="D11" s="92">
        <f t="shared" ref="D11:D21" si="2">((C11*100)/($C$24))/100</f>
        <v>2.2585813894187992E-3</v>
      </c>
      <c r="E11" s="72">
        <f>G60</f>
        <v>45.760000000000005</v>
      </c>
      <c r="F11" s="92">
        <f t="shared" si="0"/>
        <v>2.4507856750282785E-3</v>
      </c>
      <c r="G11" s="72">
        <f>G60</f>
        <v>45.760000000000005</v>
      </c>
      <c r="H11" s="92">
        <f t="shared" si="1"/>
        <v>2.609770975263357E-3</v>
      </c>
    </row>
    <row r="12" spans="1:8" ht="12.65" customHeight="1">
      <c r="A12" s="107" t="s">
        <v>18</v>
      </c>
      <c r="B12" s="108"/>
      <c r="C12" s="91">
        <f>F63</f>
        <v>858</v>
      </c>
      <c r="D12" s="92">
        <f t="shared" si="2"/>
        <v>4.234840105160248E-2</v>
      </c>
      <c r="E12" s="72">
        <f>F63</f>
        <v>858</v>
      </c>
      <c r="F12" s="92">
        <f t="shared" si="0"/>
        <v>4.595223140678021E-2</v>
      </c>
      <c r="G12" s="72">
        <f>F63</f>
        <v>858</v>
      </c>
      <c r="H12" s="92">
        <f t="shared" si="1"/>
        <v>4.8933205786187942E-2</v>
      </c>
    </row>
    <row r="13" spans="1:8" ht="12.65" customHeight="1">
      <c r="A13" s="103" t="s">
        <v>19</v>
      </c>
      <c r="B13" s="104"/>
      <c r="C13" s="73">
        <f>SUM(C14:C19)</f>
        <v>8136.5465266666661</v>
      </c>
      <c r="D13" s="13">
        <f t="shared" si="2"/>
        <v>0.40159642830571457</v>
      </c>
      <c r="E13" s="73">
        <f>SUM(E14:E19)</f>
        <v>8136.5465266666661</v>
      </c>
      <c r="F13" s="13">
        <f>((E13*100)/($E$24))/100</f>
        <v>0.43577210821144574</v>
      </c>
      <c r="G13" s="73">
        <f>SUM(G14:G19)</f>
        <v>8136.5465266666661</v>
      </c>
      <c r="H13" s="13">
        <f t="shared" si="1"/>
        <v>0.46404114869262547</v>
      </c>
    </row>
    <row r="14" spans="1:8" ht="12.65" customHeight="1">
      <c r="A14" s="107" t="s">
        <v>20</v>
      </c>
      <c r="B14" s="108"/>
      <c r="C14" s="66">
        <f>G76</f>
        <v>4800</v>
      </c>
      <c r="D14" s="92">
        <f t="shared" si="2"/>
        <v>0.23691413175721665</v>
      </c>
      <c r="E14" s="66">
        <f>G76</f>
        <v>4800</v>
      </c>
      <c r="F14" s="92">
        <f t="shared" si="0"/>
        <v>0.25707542045751169</v>
      </c>
      <c r="G14" s="66">
        <f>G76</f>
        <v>4800</v>
      </c>
      <c r="H14" s="92">
        <f t="shared" si="1"/>
        <v>0.27375220020245</v>
      </c>
    </row>
    <row r="15" spans="1:8" ht="12.65" customHeight="1">
      <c r="A15" s="107" t="s">
        <v>21</v>
      </c>
      <c r="B15" s="108"/>
      <c r="C15" s="66">
        <f>G87</f>
        <v>836</v>
      </c>
      <c r="D15" s="92">
        <f t="shared" si="2"/>
        <v>4.1262544614381905E-2</v>
      </c>
      <c r="E15" s="66">
        <f>G87</f>
        <v>836</v>
      </c>
      <c r="F15" s="92">
        <f t="shared" si="0"/>
        <v>4.4773969063016616E-2</v>
      </c>
      <c r="G15" s="66">
        <f>G87</f>
        <v>836</v>
      </c>
      <c r="H15" s="92">
        <f t="shared" si="1"/>
        <v>4.7678508201926706E-2</v>
      </c>
    </row>
    <row r="16" spans="1:8" ht="12.65" customHeight="1">
      <c r="A16" s="107" t="s">
        <v>22</v>
      </c>
      <c r="B16" s="108"/>
      <c r="C16" s="66">
        <f>G97</f>
        <v>583.86916666666673</v>
      </c>
      <c r="D16" s="92">
        <f t="shared" si="2"/>
        <v>2.8818095141800618E-2</v>
      </c>
      <c r="E16" s="66">
        <f>G97</f>
        <v>583.86916666666673</v>
      </c>
      <c r="F16" s="92">
        <f t="shared" si="0"/>
        <v>3.1270502398543815E-2</v>
      </c>
      <c r="G16" s="66">
        <f>G97</f>
        <v>583.86916666666673</v>
      </c>
      <c r="H16" s="92">
        <f t="shared" si="1"/>
        <v>3.3299056042785623E-2</v>
      </c>
    </row>
    <row r="17" spans="1:8" ht="12.65" customHeight="1">
      <c r="A17" s="107" t="s">
        <v>23</v>
      </c>
      <c r="B17" s="108"/>
      <c r="C17" s="66">
        <f>G112</f>
        <v>950.13336000000004</v>
      </c>
      <c r="D17" s="92">
        <f t="shared" si="2"/>
        <v>4.6895837507909786E-2</v>
      </c>
      <c r="E17" s="66">
        <f>G112</f>
        <v>950.13336000000004</v>
      </c>
      <c r="F17" s="92">
        <f t="shared" si="0"/>
        <v>5.0886652710980904E-2</v>
      </c>
      <c r="G17" s="66">
        <f>G112</f>
        <v>950.13336000000004</v>
      </c>
      <c r="H17" s="92">
        <f t="shared" si="1"/>
        <v>5.4187728705363855E-2</v>
      </c>
    </row>
    <row r="18" spans="1:8" ht="12.65" customHeight="1">
      <c r="A18" s="107" t="s">
        <v>24</v>
      </c>
      <c r="B18" s="108"/>
      <c r="C18" s="66">
        <f>H119</f>
        <v>741.87999999999988</v>
      </c>
      <c r="D18" s="92">
        <f t="shared" si="2"/>
        <v>3.6617053347509136E-2</v>
      </c>
      <c r="E18" s="66">
        <f>H119</f>
        <v>741.87999999999988</v>
      </c>
      <c r="F18" s="92">
        <f t="shared" si="0"/>
        <v>3.9733148526878898E-2</v>
      </c>
      <c r="G18" s="66">
        <f>H119</f>
        <v>741.87999999999988</v>
      </c>
      <c r="H18" s="92">
        <f t="shared" si="1"/>
        <v>4.2310683809623661E-2</v>
      </c>
    </row>
    <row r="19" spans="1:8" ht="12.65" customHeight="1">
      <c r="A19" s="107" t="s">
        <v>25</v>
      </c>
      <c r="B19" s="108"/>
      <c r="C19" s="66">
        <f>H127</f>
        <v>224.66399999999999</v>
      </c>
      <c r="D19" s="92">
        <f t="shared" si="2"/>
        <v>1.1088765936896523E-2</v>
      </c>
      <c r="E19" s="66">
        <f>H127</f>
        <v>224.66399999999999</v>
      </c>
      <c r="F19" s="92">
        <f t="shared" si="0"/>
        <v>1.2032415054513832E-2</v>
      </c>
      <c r="G19" s="66">
        <f>H127</f>
        <v>224.66399999999999</v>
      </c>
      <c r="H19" s="92">
        <f t="shared" si="1"/>
        <v>1.2812971730475671E-2</v>
      </c>
    </row>
    <row r="20" spans="1:8" ht="12.65" customHeight="1">
      <c r="A20" s="103" t="s">
        <v>26</v>
      </c>
      <c r="B20" s="104"/>
      <c r="C20" s="73">
        <f>H139</f>
        <v>86.923000000000002</v>
      </c>
      <c r="D20" s="13">
        <f>((C20*100)/($C$24))/100</f>
        <v>4.2902681405692792E-3</v>
      </c>
      <c r="E20" s="73">
        <f>H139</f>
        <v>86.923000000000002</v>
      </c>
      <c r="F20" s="13">
        <f t="shared" si="0"/>
        <v>4.6553680775892258E-3</v>
      </c>
      <c r="G20" s="73">
        <f>H139</f>
        <v>86.923000000000002</v>
      </c>
      <c r="H20" s="13">
        <f>((G20*100)/($G$24))/100</f>
        <v>4.9573671871244911E-3</v>
      </c>
    </row>
    <row r="21" spans="1:8" ht="12.65" customHeight="1">
      <c r="A21" s="122" t="s">
        <v>27</v>
      </c>
      <c r="B21" s="123"/>
      <c r="C21" s="73">
        <f>H146</f>
        <v>6514.8629799999999</v>
      </c>
      <c r="D21" s="13">
        <f t="shared" si="2"/>
        <v>0.32155481383831935</v>
      </c>
      <c r="E21" s="14"/>
      <c r="F21" s="13"/>
      <c r="G21" s="14"/>
      <c r="H21" s="13"/>
    </row>
    <row r="22" spans="1:8" ht="12.65" customHeight="1">
      <c r="A22" s="122" t="s">
        <v>28</v>
      </c>
      <c r="B22" s="123"/>
      <c r="C22" s="14"/>
      <c r="D22" s="14"/>
      <c r="E22" s="73">
        <f>H158</f>
        <v>4925.921128</v>
      </c>
      <c r="F22" s="13">
        <f t="shared" si="0"/>
        <v>0.26381942606690417</v>
      </c>
      <c r="G22" s="14"/>
      <c r="H22" s="13"/>
    </row>
    <row r="23" spans="1:8" ht="12.65" customHeight="1">
      <c r="A23" s="122" t="s">
        <v>29</v>
      </c>
      <c r="B23" s="123"/>
      <c r="C23" s="14"/>
      <c r="D23" s="14"/>
      <c r="E23" s="14"/>
      <c r="F23" s="14"/>
      <c r="G23" s="73">
        <f>H170+H181</f>
        <v>4811.4387223480999</v>
      </c>
      <c r="H23" s="13">
        <f>((G23*100)/($G$24))/100</f>
        <v>0.27440457007959523</v>
      </c>
    </row>
    <row r="24" spans="1:8" ht="12.65" customHeight="1">
      <c r="A24" s="103" t="s">
        <v>30</v>
      </c>
      <c r="B24" s="104"/>
      <c r="C24" s="74">
        <f>SUM(C21,C20,C13,C9)</f>
        <v>20260.505206666665</v>
      </c>
      <c r="D24" s="13">
        <f>SUM(D9,D13,D20,D21)</f>
        <v>1.0000000000000002</v>
      </c>
      <c r="E24" s="75">
        <f>SUM(E22,E20,E13,E9)</f>
        <v>18671.563354666665</v>
      </c>
      <c r="F24" s="13">
        <f>SUM(F9,F13,F20,F22)</f>
        <v>1</v>
      </c>
      <c r="G24" s="74">
        <f>SUM(G23,G20,G13,G9)</f>
        <v>17534.105649014768</v>
      </c>
      <c r="H24" s="13">
        <f>SUM(H9,H13,H20,H23)</f>
        <v>0.99999999999999978</v>
      </c>
    </row>
    <row r="25" spans="1:8" ht="12.65" customHeight="1">
      <c r="A25" s="103" t="s">
        <v>31</v>
      </c>
      <c r="B25" s="104"/>
      <c r="C25" s="74">
        <f>C24/G37</f>
        <v>20.741712947037946</v>
      </c>
      <c r="D25" s="6"/>
      <c r="E25" s="76">
        <f>E24/G37</f>
        <v>19.115032099372097</v>
      </c>
      <c r="F25" s="6"/>
      <c r="G25" s="74">
        <f>G24/G37</f>
        <v>17.950558608737477</v>
      </c>
      <c r="H25" s="13"/>
    </row>
    <row r="26" spans="1:8" ht="10.75" customHeight="1">
      <c r="A26" s="112"/>
      <c r="B26" s="99"/>
      <c r="C26" s="99"/>
      <c r="D26" s="99"/>
      <c r="E26" s="99"/>
      <c r="F26" s="99"/>
      <c r="G26" s="100"/>
      <c r="H26" s="132"/>
    </row>
    <row r="27" spans="1:8" ht="13.5" customHeight="1">
      <c r="A27" s="96" t="s">
        <v>32</v>
      </c>
      <c r="B27" s="97"/>
      <c r="C27" s="97"/>
      <c r="D27" s="97"/>
      <c r="E27" s="97"/>
      <c r="F27" s="97"/>
      <c r="G27" s="113"/>
      <c r="H27" s="133"/>
    </row>
    <row r="28" spans="1:8" ht="12" customHeight="1">
      <c r="A28" s="103" t="s">
        <v>33</v>
      </c>
      <c r="B28" s="137"/>
      <c r="C28" s="137"/>
      <c r="D28" s="137"/>
      <c r="E28" s="104"/>
      <c r="F28" s="11" t="s">
        <v>34</v>
      </c>
      <c r="G28" s="10" t="s">
        <v>35</v>
      </c>
      <c r="H28" s="133"/>
    </row>
    <row r="29" spans="1:8" ht="12" customHeight="1">
      <c r="A29" s="107" t="s">
        <v>36</v>
      </c>
      <c r="B29" s="138"/>
      <c r="C29" s="138"/>
      <c r="D29" s="138"/>
      <c r="E29" s="108"/>
      <c r="F29" s="15">
        <v>1</v>
      </c>
      <c r="G29" s="16">
        <v>2707</v>
      </c>
      <c r="H29" s="133"/>
    </row>
    <row r="30" spans="1:8" ht="12" customHeight="1">
      <c r="A30" s="103" t="s">
        <v>37</v>
      </c>
      <c r="B30" s="137"/>
      <c r="C30" s="137"/>
      <c r="D30" s="137"/>
      <c r="E30" s="104"/>
      <c r="F30" s="17">
        <v>1</v>
      </c>
      <c r="G30" s="18">
        <f>G29</f>
        <v>2707</v>
      </c>
      <c r="H30" s="133"/>
    </row>
    <row r="31" spans="1:8" ht="12" customHeight="1">
      <c r="A31" s="112"/>
      <c r="B31" s="99"/>
      <c r="C31" s="99"/>
      <c r="D31" s="99"/>
      <c r="E31" s="99"/>
      <c r="F31" s="99"/>
      <c r="G31" s="100"/>
      <c r="H31" s="133"/>
    </row>
    <row r="32" spans="1:8" ht="26.25" customHeight="1">
      <c r="A32" s="103" t="s">
        <v>38</v>
      </c>
      <c r="B32" s="104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33"/>
    </row>
    <row r="33" spans="1:8" ht="12" customHeight="1">
      <c r="A33" s="107" t="s">
        <v>43</v>
      </c>
      <c r="B33" s="108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33"/>
    </row>
    <row r="34" spans="1:8" ht="12" customHeight="1">
      <c r="A34" s="107" t="s">
        <v>44</v>
      </c>
      <c r="B34" s="108"/>
      <c r="C34" s="6"/>
      <c r="D34" s="6"/>
      <c r="E34" s="6"/>
      <c r="F34" s="20">
        <v>3</v>
      </c>
      <c r="G34" s="20">
        <v>6.75</v>
      </c>
      <c r="H34" s="133"/>
    </row>
    <row r="35" spans="1:8" ht="12" customHeight="1">
      <c r="A35" s="112"/>
      <c r="B35" s="99"/>
      <c r="C35" s="99"/>
      <c r="D35" s="99"/>
      <c r="E35" s="99"/>
      <c r="F35" s="99"/>
      <c r="G35" s="100"/>
      <c r="H35" s="133"/>
    </row>
    <row r="36" spans="1:8" ht="11.25" customHeight="1">
      <c r="A36" s="103" t="s">
        <v>45</v>
      </c>
      <c r="B36" s="104"/>
      <c r="C36" s="10" t="s">
        <v>46</v>
      </c>
      <c r="D36" s="6"/>
      <c r="E36" s="6"/>
      <c r="F36" s="11" t="s">
        <v>47</v>
      </c>
      <c r="G36" s="11" t="s">
        <v>48</v>
      </c>
      <c r="H36" s="133"/>
    </row>
    <row r="37" spans="1:8" ht="12" customHeight="1">
      <c r="A37" s="107" t="s">
        <v>49</v>
      </c>
      <c r="B37" s="108"/>
      <c r="C37" s="21" t="s">
        <v>50</v>
      </c>
      <c r="D37" s="6"/>
      <c r="E37" s="6"/>
      <c r="F37" s="20">
        <v>44.4</v>
      </c>
      <c r="G37" s="18">
        <f>F38*F37</f>
        <v>976.8</v>
      </c>
      <c r="H37" s="133"/>
    </row>
    <row r="38" spans="1:8" ht="12" customHeight="1">
      <c r="A38" s="107" t="s">
        <v>51</v>
      </c>
      <c r="B38" s="108"/>
      <c r="C38" s="21" t="s">
        <v>52</v>
      </c>
      <c r="D38" s="6"/>
      <c r="E38" s="6"/>
      <c r="F38" s="20">
        <v>22</v>
      </c>
      <c r="G38" s="6"/>
      <c r="H38" s="133"/>
    </row>
    <row r="39" spans="1:8" ht="12" customHeight="1">
      <c r="A39" s="112"/>
      <c r="B39" s="99"/>
      <c r="C39" s="99"/>
      <c r="D39" s="99"/>
      <c r="E39" s="99"/>
      <c r="F39" s="99"/>
      <c r="G39" s="100"/>
      <c r="H39" s="133"/>
    </row>
    <row r="40" spans="1:8" ht="13.5" customHeight="1">
      <c r="A40" s="96" t="s">
        <v>53</v>
      </c>
      <c r="B40" s="97"/>
      <c r="C40" s="97"/>
      <c r="D40" s="97"/>
      <c r="E40" s="97"/>
      <c r="F40" s="97"/>
      <c r="G40" s="113"/>
      <c r="H40" s="13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33"/>
    </row>
    <row r="42" spans="1:8" ht="11.25" customHeight="1">
      <c r="A42" s="120" t="s">
        <v>54</v>
      </c>
      <c r="B42" s="121"/>
      <c r="C42" s="121"/>
      <c r="D42" s="26"/>
      <c r="E42" s="26"/>
      <c r="F42" s="26"/>
      <c r="G42" s="27"/>
      <c r="H42" s="134"/>
    </row>
    <row r="43" spans="1:8" ht="10.5" customHeight="1">
      <c r="A43" s="124" t="s">
        <v>55</v>
      </c>
      <c r="B43" s="125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7" t="s">
        <v>62</v>
      </c>
      <c r="B44" s="108"/>
      <c r="C44" s="21" t="s">
        <v>63</v>
      </c>
      <c r="D44" s="31">
        <v>1</v>
      </c>
      <c r="E44" s="32">
        <v>2707</v>
      </c>
      <c r="F44" s="33">
        <v>2707</v>
      </c>
      <c r="G44" s="132"/>
      <c r="H44" s="132"/>
    </row>
    <row r="45" spans="1:8" ht="11.25" customHeight="1">
      <c r="A45" s="103" t="s">
        <v>64</v>
      </c>
      <c r="B45" s="137"/>
      <c r="C45" s="137"/>
      <c r="D45" s="137"/>
      <c r="E45" s="104"/>
      <c r="F45" s="18">
        <f>F44</f>
        <v>2707</v>
      </c>
      <c r="G45" s="133"/>
      <c r="H45" s="133"/>
    </row>
    <row r="46" spans="1:8" ht="11.25" customHeight="1">
      <c r="A46" s="107" t="s">
        <v>65</v>
      </c>
      <c r="B46" s="108"/>
      <c r="C46" s="21" t="s">
        <v>66</v>
      </c>
      <c r="D46" s="34">
        <v>70.61</v>
      </c>
      <c r="E46" s="32">
        <v>2707</v>
      </c>
      <c r="F46" s="33">
        <f>E46*0.7061</f>
        <v>1911.4126999999999</v>
      </c>
      <c r="G46" s="133"/>
      <c r="H46" s="133"/>
    </row>
    <row r="47" spans="1:8" ht="11.25" customHeight="1">
      <c r="A47" s="103" t="s">
        <v>67</v>
      </c>
      <c r="B47" s="137"/>
      <c r="C47" s="137"/>
      <c r="D47" s="137"/>
      <c r="E47" s="104"/>
      <c r="F47" s="18">
        <f>SUM(F45,F46)</f>
        <v>4618.4126999999999</v>
      </c>
      <c r="G47" s="133"/>
      <c r="H47" s="133"/>
    </row>
    <row r="48" spans="1:8" ht="11.25" customHeight="1">
      <c r="A48" s="107" t="s">
        <v>68</v>
      </c>
      <c r="B48" s="108"/>
      <c r="C48" s="35" t="s">
        <v>69</v>
      </c>
      <c r="D48" s="31">
        <v>1</v>
      </c>
      <c r="E48" s="32">
        <v>2707</v>
      </c>
      <c r="F48" s="33">
        <f>SUM(F47)</f>
        <v>4618.4126999999999</v>
      </c>
      <c r="G48" s="134"/>
      <c r="H48" s="134"/>
    </row>
    <row r="49" spans="1:8" ht="11.25" customHeight="1">
      <c r="A49" s="126"/>
      <c r="B49" s="127"/>
      <c r="C49" s="127"/>
      <c r="D49" s="127"/>
      <c r="E49" s="127"/>
      <c r="F49" s="128"/>
      <c r="G49" s="36">
        <f>F48</f>
        <v>4618.4126999999999</v>
      </c>
      <c r="H49" s="37">
        <f>G49/G37</f>
        <v>4.7281047297297301</v>
      </c>
    </row>
    <row r="50" spans="1:8" ht="21" customHeight="1">
      <c r="A50" s="129" t="s">
        <v>70</v>
      </c>
      <c r="B50" s="130"/>
      <c r="C50" s="130"/>
      <c r="D50" s="130"/>
      <c r="E50" s="130"/>
      <c r="F50" s="130"/>
      <c r="G50" s="131"/>
      <c r="H50" s="132"/>
    </row>
    <row r="51" spans="1:8" ht="11.25" customHeight="1">
      <c r="A51" s="107" t="s">
        <v>65</v>
      </c>
      <c r="B51" s="108"/>
      <c r="C51" s="21" t="s">
        <v>66</v>
      </c>
      <c r="D51" s="34">
        <v>32.82</v>
      </c>
      <c r="E51" s="32">
        <v>2707</v>
      </c>
      <c r="F51" s="38">
        <f>E51*0.3282</f>
        <v>888.43740000000003</v>
      </c>
      <c r="G51" s="135"/>
      <c r="H51" s="133"/>
    </row>
    <row r="52" spans="1:8" ht="11.25" customHeight="1">
      <c r="A52" s="103" t="s">
        <v>67</v>
      </c>
      <c r="B52" s="137"/>
      <c r="C52" s="137"/>
      <c r="D52" s="137"/>
      <c r="E52" s="104"/>
      <c r="F52" s="18">
        <f>E51+F51</f>
        <v>3595.4373999999998</v>
      </c>
      <c r="G52" s="135"/>
      <c r="H52" s="133"/>
    </row>
    <row r="53" spans="1:8" ht="11.25" customHeight="1">
      <c r="A53" s="107" t="s">
        <v>68</v>
      </c>
      <c r="B53" s="108"/>
      <c r="C53" s="35" t="s">
        <v>69</v>
      </c>
      <c r="D53" s="31">
        <v>1</v>
      </c>
      <c r="E53" s="32">
        <v>2707</v>
      </c>
      <c r="F53" s="33">
        <f>SUM(F52)</f>
        <v>3595.4373999999998</v>
      </c>
      <c r="G53" s="136"/>
      <c r="H53" s="134"/>
    </row>
    <row r="54" spans="1:8" ht="11.25" customHeight="1">
      <c r="A54" s="126"/>
      <c r="B54" s="127"/>
      <c r="C54" s="127"/>
      <c r="D54" s="127"/>
      <c r="E54" s="127"/>
      <c r="F54" s="128"/>
      <c r="G54" s="36">
        <f>F53</f>
        <v>3595.4373999999998</v>
      </c>
      <c r="H54" s="37">
        <f>G54/G37</f>
        <v>3.6808327190827193</v>
      </c>
    </row>
    <row r="55" spans="1:8">
      <c r="A55" s="150" t="s">
        <v>71</v>
      </c>
      <c r="B55" s="151"/>
      <c r="C55" s="151"/>
      <c r="D55" s="151"/>
      <c r="E55" s="151"/>
      <c r="F55" s="151"/>
      <c r="G55" s="152"/>
      <c r="H55" s="39"/>
    </row>
    <row r="56" spans="1:8">
      <c r="A56" s="124" t="s">
        <v>55</v>
      </c>
      <c r="B56" s="125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7" t="s">
        <v>72</v>
      </c>
      <c r="B57" s="108"/>
      <c r="C57" s="21" t="s">
        <v>73</v>
      </c>
      <c r="D57" s="41">
        <v>1</v>
      </c>
      <c r="E57" s="20">
        <v>4.5</v>
      </c>
      <c r="F57" s="6"/>
      <c r="G57" s="149"/>
      <c r="H57" s="149"/>
    </row>
    <row r="58" spans="1:8">
      <c r="A58" s="107" t="s">
        <v>74</v>
      </c>
      <c r="B58" s="108"/>
      <c r="C58" s="21" t="s">
        <v>75</v>
      </c>
      <c r="D58" s="41">
        <f>F38</f>
        <v>22</v>
      </c>
      <c r="E58" s="6"/>
      <c r="F58" s="6"/>
      <c r="G58" s="135"/>
      <c r="H58" s="135"/>
    </row>
    <row r="59" spans="1:8">
      <c r="A59" s="107" t="s">
        <v>76</v>
      </c>
      <c r="B59" s="108"/>
      <c r="C59" s="21" t="s">
        <v>77</v>
      </c>
      <c r="D59" s="41">
        <f>D58*2</f>
        <v>44</v>
      </c>
      <c r="E59" s="38">
        <v>1.04</v>
      </c>
      <c r="F59" s="38">
        <f>D59*E59</f>
        <v>45.760000000000005</v>
      </c>
      <c r="G59" s="136"/>
      <c r="H59" s="136"/>
    </row>
    <row r="60" spans="1:8">
      <c r="A60" s="126"/>
      <c r="B60" s="127"/>
      <c r="C60" s="127"/>
      <c r="D60" s="127"/>
      <c r="E60" s="127"/>
      <c r="F60" s="128"/>
      <c r="G60" s="37">
        <f>F59</f>
        <v>45.760000000000005</v>
      </c>
      <c r="H60" s="42">
        <f>G60/G37</f>
        <v>4.6846846846846854E-2</v>
      </c>
    </row>
    <row r="61" spans="1:8">
      <c r="A61" s="142" t="s">
        <v>78</v>
      </c>
      <c r="B61" s="143"/>
      <c r="C61" s="143"/>
      <c r="D61" s="143"/>
      <c r="E61" s="143"/>
      <c r="F61" s="143"/>
      <c r="G61" s="144"/>
      <c r="H61" s="39"/>
    </row>
    <row r="62" spans="1:8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7" t="s">
        <v>79</v>
      </c>
      <c r="B63" s="108"/>
      <c r="C63" s="86">
        <v>3094.87</v>
      </c>
      <c r="D63" s="41">
        <v>26</v>
      </c>
      <c r="E63" s="20">
        <v>33</v>
      </c>
      <c r="F63" s="38">
        <f>E63*D63</f>
        <v>858</v>
      </c>
      <c r="G63" s="45"/>
      <c r="H63" s="45"/>
    </row>
    <row r="64" spans="1:8">
      <c r="A64" s="126"/>
      <c r="B64" s="127"/>
      <c r="C64" s="127"/>
      <c r="D64" s="127"/>
      <c r="E64" s="127"/>
      <c r="F64" s="128"/>
      <c r="G64" s="37">
        <f>F63</f>
        <v>858</v>
      </c>
      <c r="H64" s="37">
        <f>G64/G37</f>
        <v>0.8783783783783784</v>
      </c>
    </row>
    <row r="65" spans="1:8">
      <c r="A65" s="146"/>
      <c r="B65" s="147"/>
      <c r="C65" s="147"/>
      <c r="D65" s="147"/>
      <c r="E65" s="147"/>
      <c r="F65" s="147"/>
      <c r="G65" s="148"/>
      <c r="H65" s="6"/>
    </row>
    <row r="66" spans="1:8">
      <c r="A66" s="103" t="s">
        <v>81</v>
      </c>
      <c r="B66" s="137"/>
      <c r="C66" s="137"/>
      <c r="D66" s="137"/>
      <c r="E66" s="137"/>
      <c r="F66" s="104"/>
      <c r="G66" s="36">
        <f>SUM(G64,G60,G49)</f>
        <v>5522.1727000000001</v>
      </c>
      <c r="H66" s="37">
        <f>G66/G37</f>
        <v>5.6533299549549554</v>
      </c>
    </row>
    <row r="67" spans="1:8">
      <c r="A67" s="103" t="s">
        <v>82</v>
      </c>
      <c r="B67" s="137"/>
      <c r="C67" s="137"/>
      <c r="D67" s="137"/>
      <c r="E67" s="137"/>
      <c r="F67" s="104"/>
      <c r="G67" s="36">
        <f>SUM(G64,G60,G54)</f>
        <v>4499.1974</v>
      </c>
      <c r="H67" s="37">
        <f>G67/G37</f>
        <v>4.6060579443079446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149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136"/>
    </row>
    <row r="70" spans="1:8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7" t="s">
        <v>84</v>
      </c>
      <c r="B71" s="108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32"/>
      <c r="H71" s="132"/>
    </row>
    <row r="72" spans="1:8">
      <c r="A72" s="107" t="s">
        <v>85</v>
      </c>
      <c r="B72" s="108"/>
      <c r="C72" s="21" t="s">
        <v>86</v>
      </c>
      <c r="D72" s="31">
        <v>5</v>
      </c>
      <c r="E72" s="6"/>
      <c r="F72" s="6"/>
      <c r="G72" s="133"/>
      <c r="H72" s="133"/>
    </row>
    <row r="73" spans="1:8">
      <c r="A73" s="107" t="s">
        <v>87</v>
      </c>
      <c r="B73" s="108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33"/>
      <c r="H73" s="133"/>
    </row>
    <row r="74" spans="1:8">
      <c r="A74" s="103" t="s">
        <v>88</v>
      </c>
      <c r="B74" s="104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33"/>
      <c r="H74" s="133"/>
    </row>
    <row r="75" spans="1:8">
      <c r="A75" s="103" t="s">
        <v>90</v>
      </c>
      <c r="B75" s="104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34"/>
      <c r="H75" s="134"/>
    </row>
    <row r="76" spans="1:8">
      <c r="A76" s="126"/>
      <c r="B76" s="127"/>
      <c r="C76" s="127"/>
      <c r="D76" s="127"/>
      <c r="E76" s="127"/>
      <c r="F76" s="128"/>
      <c r="G76" s="36">
        <f>F75</f>
        <v>4800</v>
      </c>
      <c r="H76" s="37">
        <f>G76/G37</f>
        <v>4.9140049140049138</v>
      </c>
    </row>
    <row r="77" spans="1:8">
      <c r="A77" s="120" t="s">
        <v>92</v>
      </c>
      <c r="B77" s="121"/>
      <c r="C77" s="121"/>
      <c r="D77" s="121"/>
      <c r="E77" s="121"/>
      <c r="F77" s="121"/>
      <c r="G77" s="145"/>
      <c r="H77" s="6"/>
    </row>
    <row r="78" spans="1:8">
      <c r="A78" s="124" t="s">
        <v>55</v>
      </c>
      <c r="B78" s="125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7" t="s">
        <v>93</v>
      </c>
      <c r="B79" s="108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32"/>
      <c r="H79" s="132"/>
    </row>
    <row r="80" spans="1:8">
      <c r="A80" s="107" t="s">
        <v>94</v>
      </c>
      <c r="B80" s="108"/>
      <c r="C80" s="21" t="s">
        <v>66</v>
      </c>
      <c r="D80" s="50">
        <v>2.75</v>
      </c>
      <c r="E80" s="6"/>
      <c r="F80" s="6"/>
      <c r="G80" s="133"/>
      <c r="H80" s="133"/>
    </row>
    <row r="81" spans="1:8">
      <c r="A81" s="107" t="s">
        <v>95</v>
      </c>
      <c r="B81" s="108"/>
      <c r="C81" s="21" t="s">
        <v>73</v>
      </c>
      <c r="D81" s="33">
        <f>G33</f>
        <v>480000</v>
      </c>
      <c r="E81" s="6"/>
      <c r="F81" s="6"/>
      <c r="G81" s="133"/>
      <c r="H81" s="133"/>
    </row>
    <row r="82" spans="1:8">
      <c r="A82" s="107" t="s">
        <v>96</v>
      </c>
      <c r="B82" s="108"/>
      <c r="C82" s="6"/>
      <c r="D82" s="33">
        <v>192000</v>
      </c>
      <c r="E82" s="6"/>
      <c r="F82" s="6"/>
      <c r="G82" s="133"/>
      <c r="H82" s="133"/>
    </row>
    <row r="83" spans="1:8">
      <c r="A83" s="107" t="s">
        <v>97</v>
      </c>
      <c r="B83" s="108"/>
      <c r="C83" s="21" t="s">
        <v>73</v>
      </c>
      <c r="D83" s="33">
        <v>364800</v>
      </c>
      <c r="E83" s="6"/>
      <c r="F83" s="6"/>
      <c r="G83" s="133"/>
      <c r="H83" s="133"/>
    </row>
    <row r="84" spans="1:8">
      <c r="A84" s="103" t="s">
        <v>98</v>
      </c>
      <c r="B84" s="104"/>
      <c r="C84" s="49" t="s">
        <v>99</v>
      </c>
      <c r="D84" s="6"/>
      <c r="E84" s="51">
        <v>836</v>
      </c>
      <c r="F84" s="51">
        <f>E84</f>
        <v>836</v>
      </c>
      <c r="G84" s="133"/>
      <c r="H84" s="133"/>
    </row>
    <row r="85" spans="1:8">
      <c r="A85" s="103" t="s">
        <v>100</v>
      </c>
      <c r="B85" s="137"/>
      <c r="C85" s="137"/>
      <c r="D85" s="137"/>
      <c r="E85" s="104"/>
      <c r="F85" s="51">
        <f>E84</f>
        <v>836</v>
      </c>
      <c r="G85" s="133"/>
      <c r="H85" s="133"/>
    </row>
    <row r="86" spans="1:8">
      <c r="A86" s="103" t="s">
        <v>90</v>
      </c>
      <c r="B86" s="104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34"/>
      <c r="H86" s="134"/>
    </row>
    <row r="87" spans="1:8">
      <c r="A87" s="126"/>
      <c r="B87" s="127"/>
      <c r="C87" s="127"/>
      <c r="D87" s="127"/>
      <c r="E87" s="127"/>
      <c r="F87" s="128"/>
      <c r="G87" s="69">
        <f>F86</f>
        <v>836</v>
      </c>
      <c r="H87" s="37">
        <f>G87/G37</f>
        <v>0.85585585585585588</v>
      </c>
    </row>
    <row r="88" spans="1:8">
      <c r="A88" s="142" t="s">
        <v>101</v>
      </c>
      <c r="B88" s="143"/>
      <c r="C88" s="143"/>
      <c r="D88" s="143"/>
      <c r="E88" s="143"/>
      <c r="F88" s="143"/>
      <c r="G88" s="144"/>
      <c r="H88" s="39"/>
    </row>
    <row r="89" spans="1:8">
      <c r="A89" s="124" t="s">
        <v>55</v>
      </c>
      <c r="B89" s="125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7" t="s">
        <v>102</v>
      </c>
      <c r="B90" s="108"/>
      <c r="C90" s="35" t="s">
        <v>80</v>
      </c>
      <c r="D90" s="38">
        <v>1</v>
      </c>
      <c r="E90" s="33">
        <v>2924.73</v>
      </c>
      <c r="F90" s="33">
        <f>E90</f>
        <v>2924.73</v>
      </c>
      <c r="G90" s="132"/>
      <c r="H90" s="132"/>
    </row>
    <row r="91" spans="1:8">
      <c r="A91" s="107" t="s">
        <v>103</v>
      </c>
      <c r="B91" s="108"/>
      <c r="C91" s="35" t="s">
        <v>80</v>
      </c>
      <c r="D91" s="38">
        <v>1</v>
      </c>
      <c r="E91" s="20">
        <v>66.7</v>
      </c>
      <c r="F91" s="38">
        <v>66.7</v>
      </c>
      <c r="G91" s="133"/>
      <c r="H91" s="133"/>
    </row>
    <row r="92" spans="1:8">
      <c r="A92" s="107" t="s">
        <v>104</v>
      </c>
      <c r="B92" s="108"/>
      <c r="C92" s="35" t="s">
        <v>80</v>
      </c>
      <c r="D92" s="38">
        <v>1</v>
      </c>
      <c r="E92" s="16">
        <v>1500</v>
      </c>
      <c r="F92" s="33">
        <f>E92</f>
        <v>1500</v>
      </c>
      <c r="G92" s="133"/>
      <c r="H92" s="133"/>
    </row>
    <row r="93" spans="1:8">
      <c r="A93" s="107" t="s">
        <v>105</v>
      </c>
      <c r="B93" s="108"/>
      <c r="C93" s="35" t="s">
        <v>80</v>
      </c>
      <c r="D93" s="38">
        <v>1</v>
      </c>
      <c r="E93" s="16">
        <v>2070</v>
      </c>
      <c r="F93" s="33">
        <f>E93</f>
        <v>2070</v>
      </c>
      <c r="G93" s="133"/>
      <c r="H93" s="133"/>
    </row>
    <row r="94" spans="1:8">
      <c r="A94" s="107" t="s">
        <v>106</v>
      </c>
      <c r="B94" s="108"/>
      <c r="C94" s="35" t="s">
        <v>80</v>
      </c>
      <c r="D94" s="38">
        <v>1</v>
      </c>
      <c r="E94" s="20">
        <v>400</v>
      </c>
      <c r="F94" s="38">
        <v>400</v>
      </c>
      <c r="G94" s="133"/>
      <c r="H94" s="133"/>
    </row>
    <row r="95" spans="1:8">
      <c r="A95" s="107" t="s">
        <v>107</v>
      </c>
      <c r="B95" s="108"/>
      <c r="C95" s="35" t="s">
        <v>80</v>
      </c>
      <c r="D95" s="38">
        <v>1</v>
      </c>
      <c r="E95" s="20">
        <v>45</v>
      </c>
      <c r="F95" s="38">
        <v>45</v>
      </c>
      <c r="G95" s="133"/>
      <c r="H95" s="133"/>
    </row>
    <row r="96" spans="1:8">
      <c r="A96" s="103" t="s">
        <v>108</v>
      </c>
      <c r="B96" s="104"/>
      <c r="C96" s="49" t="s">
        <v>89</v>
      </c>
      <c r="D96" s="17">
        <v>12</v>
      </c>
      <c r="E96" s="18">
        <f>SUM(E90:E95)</f>
        <v>7006.43</v>
      </c>
      <c r="F96" s="51">
        <f>E96/D96</f>
        <v>583.86916666666673</v>
      </c>
      <c r="G96" s="134"/>
      <c r="H96" s="134"/>
    </row>
    <row r="97" spans="1:8">
      <c r="A97" s="112"/>
      <c r="B97" s="99"/>
      <c r="C97" s="99"/>
      <c r="D97" s="99"/>
      <c r="E97" s="100"/>
      <c r="F97" s="6"/>
      <c r="G97" s="37">
        <f>F96</f>
        <v>583.86916666666673</v>
      </c>
      <c r="H97" s="37">
        <f>G97/G37</f>
        <v>0.59773665711165724</v>
      </c>
    </row>
    <row r="98" spans="1:8">
      <c r="A98" s="139" t="s">
        <v>109</v>
      </c>
      <c r="B98" s="140"/>
      <c r="C98" s="140"/>
      <c r="D98" s="140"/>
      <c r="E98" s="140"/>
      <c r="F98" s="140"/>
      <c r="G98" s="141"/>
      <c r="H98" s="149"/>
    </row>
    <row r="99" spans="1:8">
      <c r="A99" s="103" t="s">
        <v>110</v>
      </c>
      <c r="B99" s="104"/>
      <c r="C99" s="52">
        <f>G37</f>
        <v>976.8</v>
      </c>
      <c r="D99" s="146"/>
      <c r="E99" s="147"/>
      <c r="F99" s="147"/>
      <c r="G99" s="148"/>
      <c r="H99" s="136"/>
    </row>
    <row r="100" spans="1:8">
      <c r="A100" s="124" t="s">
        <v>55</v>
      </c>
      <c r="B100" s="125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7" t="s">
        <v>112</v>
      </c>
      <c r="B101" s="108"/>
      <c r="C101" s="21" t="s">
        <v>113</v>
      </c>
      <c r="D101" s="38">
        <v>4</v>
      </c>
      <c r="E101" s="38">
        <v>5.89</v>
      </c>
      <c r="F101" s="6"/>
      <c r="G101" s="132"/>
      <c r="H101" s="132"/>
    </row>
    <row r="102" spans="1:8">
      <c r="A102" s="107" t="s">
        <v>114</v>
      </c>
      <c r="B102" s="108"/>
      <c r="C102" s="21" t="s">
        <v>115</v>
      </c>
      <c r="D102" s="53">
        <f>C99</f>
        <v>976.8</v>
      </c>
      <c r="E102" s="54">
        <v>0.92</v>
      </c>
      <c r="F102" s="33">
        <f>D102*E102</f>
        <v>898.65599999999995</v>
      </c>
      <c r="G102" s="133"/>
      <c r="H102" s="133"/>
    </row>
    <row r="103" spans="1:8">
      <c r="A103" s="107" t="s">
        <v>116</v>
      </c>
      <c r="B103" s="108"/>
      <c r="C103" s="55" t="s">
        <v>117</v>
      </c>
      <c r="D103" s="56">
        <v>10.5</v>
      </c>
      <c r="E103" s="20">
        <v>19.899999999999999</v>
      </c>
      <c r="F103" s="6"/>
      <c r="G103" s="133"/>
      <c r="H103" s="133"/>
    </row>
    <row r="104" spans="1:8">
      <c r="A104" s="107" t="s">
        <v>118</v>
      </c>
      <c r="B104" s="108"/>
      <c r="C104" s="21" t="s">
        <v>115</v>
      </c>
      <c r="D104" s="53">
        <f>C99</f>
        <v>976.8</v>
      </c>
      <c r="E104" s="54">
        <v>4.8000000000000001E-2</v>
      </c>
      <c r="F104" s="38">
        <f>D104*E104</f>
        <v>46.886400000000002</v>
      </c>
      <c r="G104" s="133"/>
      <c r="H104" s="133"/>
    </row>
    <row r="105" spans="1:8">
      <c r="A105" s="107" t="s">
        <v>119</v>
      </c>
      <c r="B105" s="108"/>
      <c r="C105" s="55" t="s">
        <v>120</v>
      </c>
      <c r="D105" s="50">
        <v>4.5999999999999996</v>
      </c>
      <c r="E105" s="20">
        <v>21.9</v>
      </c>
      <c r="F105" s="68"/>
      <c r="G105" s="133"/>
      <c r="H105" s="133"/>
    </row>
    <row r="106" spans="1:8">
      <c r="A106" s="107" t="s">
        <v>121</v>
      </c>
      <c r="B106" s="108"/>
      <c r="C106" s="21" t="s">
        <v>115</v>
      </c>
      <c r="D106" s="53">
        <f>C99</f>
        <v>976.8</v>
      </c>
      <c r="E106" s="57">
        <v>2E-3</v>
      </c>
      <c r="F106" s="38">
        <f>D106*E106</f>
        <v>1.9536</v>
      </c>
      <c r="G106" s="133"/>
      <c r="H106" s="133"/>
    </row>
    <row r="107" spans="1:8">
      <c r="A107" s="107" t="s">
        <v>122</v>
      </c>
      <c r="B107" s="108"/>
      <c r="C107" s="55" t="s">
        <v>123</v>
      </c>
      <c r="D107" s="50">
        <v>1.7</v>
      </c>
      <c r="E107" s="20">
        <v>22.5</v>
      </c>
      <c r="F107" s="6"/>
      <c r="G107" s="133"/>
      <c r="H107" s="133"/>
    </row>
    <row r="108" spans="1:8">
      <c r="A108" s="107" t="s">
        <v>124</v>
      </c>
      <c r="B108" s="108"/>
      <c r="C108" s="21" t="s">
        <v>115</v>
      </c>
      <c r="D108" s="53">
        <f>C99</f>
        <v>976.8</v>
      </c>
      <c r="E108" s="57">
        <v>6.9999999999999999E-4</v>
      </c>
      <c r="F108" s="38">
        <f>D108*E108</f>
        <v>0.68375999999999992</v>
      </c>
      <c r="G108" s="133"/>
      <c r="H108" s="133"/>
    </row>
    <row r="109" spans="1:8">
      <c r="A109" s="107" t="s">
        <v>125</v>
      </c>
      <c r="B109" s="108"/>
      <c r="C109" s="55" t="s">
        <v>126</v>
      </c>
      <c r="D109" s="50">
        <v>1</v>
      </c>
      <c r="E109" s="20">
        <v>21.6</v>
      </c>
      <c r="F109" s="6"/>
      <c r="G109" s="133"/>
      <c r="H109" s="133"/>
    </row>
    <row r="110" spans="1:8">
      <c r="A110" s="107" t="s">
        <v>127</v>
      </c>
      <c r="B110" s="108"/>
      <c r="C110" s="21" t="s">
        <v>115</v>
      </c>
      <c r="D110" s="53">
        <f>C99</f>
        <v>976.8</v>
      </c>
      <c r="E110" s="54">
        <v>2E-3</v>
      </c>
      <c r="F110" s="38">
        <f>D110*E110</f>
        <v>1.9536</v>
      </c>
      <c r="G110" s="133"/>
      <c r="H110" s="133"/>
    </row>
    <row r="111" spans="1:8">
      <c r="A111" s="103" t="s">
        <v>128</v>
      </c>
      <c r="B111" s="104"/>
      <c r="C111" s="12" t="s">
        <v>129</v>
      </c>
      <c r="D111" s="6"/>
      <c r="E111" s="58">
        <f>SUM(E102,E104,E106,E108,E110)</f>
        <v>0.97270000000000012</v>
      </c>
      <c r="F111" s="18">
        <f>SUM(F102:F110)</f>
        <v>950.13336000000004</v>
      </c>
      <c r="G111" s="134"/>
      <c r="H111" s="134"/>
    </row>
    <row r="112" spans="1:8">
      <c r="A112" s="126"/>
      <c r="B112" s="127"/>
      <c r="C112" s="127"/>
      <c r="D112" s="127"/>
      <c r="E112" s="127"/>
      <c r="F112" s="128"/>
      <c r="G112" s="36">
        <f>F111</f>
        <v>950.13336000000004</v>
      </c>
      <c r="H112" s="37">
        <f>G112/C99</f>
        <v>0.97270000000000012</v>
      </c>
    </row>
    <row r="113" spans="1:9">
      <c r="A113" s="150" t="s">
        <v>130</v>
      </c>
      <c r="B113" s="151"/>
      <c r="C113" s="151"/>
      <c r="D113" s="151"/>
      <c r="E113" s="151"/>
      <c r="F113" s="151"/>
      <c r="G113" s="151"/>
      <c r="H113" s="152"/>
      <c r="I113" s="39"/>
    </row>
    <row r="114" spans="1:9" ht="20">
      <c r="A114" s="124" t="s">
        <v>55</v>
      </c>
      <c r="B114" s="125"/>
      <c r="C114" s="59" t="s">
        <v>56</v>
      </c>
      <c r="D114" s="29" t="s">
        <v>57</v>
      </c>
      <c r="E114" s="40" t="s">
        <v>58</v>
      </c>
      <c r="F114" s="153" t="s">
        <v>59</v>
      </c>
      <c r="G114" s="154"/>
      <c r="H114" s="28" t="s">
        <v>60</v>
      </c>
      <c r="I114" s="30" t="s">
        <v>61</v>
      </c>
    </row>
    <row r="115" spans="1:9">
      <c r="A115" s="107" t="s">
        <v>131</v>
      </c>
      <c r="B115" s="108"/>
      <c r="C115" s="21" t="s">
        <v>132</v>
      </c>
      <c r="D115" s="53">
        <f>G37</f>
        <v>976.8</v>
      </c>
      <c r="E115" s="20">
        <v>0.35</v>
      </c>
      <c r="F115" s="155">
        <f>D115*E115</f>
        <v>341.87999999999994</v>
      </c>
      <c r="G115" s="156"/>
      <c r="H115" s="132"/>
      <c r="I115" s="132"/>
    </row>
    <row r="116" spans="1:9">
      <c r="A116" s="107" t="s">
        <v>133</v>
      </c>
      <c r="B116" s="108"/>
      <c r="C116" s="21" t="s">
        <v>134</v>
      </c>
      <c r="D116" s="60">
        <v>4</v>
      </c>
      <c r="E116" s="20">
        <v>100</v>
      </c>
      <c r="F116" s="161">
        <f>D116*E116</f>
        <v>400</v>
      </c>
      <c r="G116" s="162"/>
      <c r="H116" s="133"/>
      <c r="I116" s="133"/>
    </row>
    <row r="117" spans="1:9">
      <c r="A117" s="167" t="s">
        <v>135</v>
      </c>
      <c r="B117" s="168"/>
      <c r="C117" s="87" t="s">
        <v>134</v>
      </c>
      <c r="D117" s="88">
        <f>F38</f>
        <v>22</v>
      </c>
      <c r="E117" s="89">
        <v>0</v>
      </c>
      <c r="F117" s="169">
        <f>D117*E117</f>
        <v>0</v>
      </c>
      <c r="G117" s="170"/>
      <c r="H117" s="133"/>
      <c r="I117" s="133"/>
    </row>
    <row r="118" spans="1:9">
      <c r="A118" s="163" t="s">
        <v>177</v>
      </c>
      <c r="B118" s="164"/>
      <c r="C118" s="77" t="s">
        <v>178</v>
      </c>
      <c r="D118" s="80"/>
      <c r="E118" s="80"/>
      <c r="F118" s="171">
        <f>SUM(F115:G117)</f>
        <v>741.87999999999988</v>
      </c>
      <c r="G118" s="172"/>
      <c r="H118" s="134"/>
      <c r="I118" s="134"/>
    </row>
    <row r="119" spans="1:9">
      <c r="A119" s="126"/>
      <c r="B119" s="127"/>
      <c r="C119" s="127"/>
      <c r="D119" s="127"/>
      <c r="E119" s="127"/>
      <c r="F119" s="127"/>
      <c r="G119" s="128"/>
      <c r="H119" s="36">
        <f>F118</f>
        <v>741.87999999999988</v>
      </c>
      <c r="I119" s="37">
        <f>H119/G37</f>
        <v>0.75950040950040942</v>
      </c>
    </row>
    <row r="120" spans="1:9">
      <c r="A120" s="142" t="s">
        <v>136</v>
      </c>
      <c r="B120" s="143"/>
      <c r="C120" s="143"/>
      <c r="D120" s="143"/>
      <c r="E120" s="143"/>
      <c r="F120" s="143"/>
      <c r="G120" s="143"/>
      <c r="H120" s="144"/>
      <c r="I120" s="39"/>
    </row>
    <row r="121" spans="1:9" ht="20">
      <c r="A121" s="124" t="s">
        <v>55</v>
      </c>
      <c r="B121" s="125"/>
      <c r="C121" s="67">
        <v>3094.87</v>
      </c>
      <c r="D121" s="29" t="s">
        <v>57</v>
      </c>
      <c r="E121" s="40" t="s">
        <v>58</v>
      </c>
      <c r="F121" s="153" t="s">
        <v>59</v>
      </c>
      <c r="G121" s="154"/>
      <c r="H121" s="28" t="s">
        <v>60</v>
      </c>
      <c r="I121" s="30" t="s">
        <v>61</v>
      </c>
    </row>
    <row r="122" spans="1:9">
      <c r="A122" s="107" t="s">
        <v>137</v>
      </c>
      <c r="B122" s="108"/>
      <c r="C122" s="21" t="s">
        <v>80</v>
      </c>
      <c r="D122" s="15">
        <v>6</v>
      </c>
      <c r="E122" s="20">
        <v>2012</v>
      </c>
      <c r="F122" s="155">
        <f>D122*E122</f>
        <v>12072</v>
      </c>
      <c r="G122" s="156"/>
      <c r="H122" s="132"/>
      <c r="I122" s="132"/>
    </row>
    <row r="123" spans="1:9">
      <c r="A123" s="107" t="s">
        <v>138</v>
      </c>
      <c r="B123" s="108"/>
      <c r="C123" s="21" t="s">
        <v>139</v>
      </c>
      <c r="D123" s="15">
        <v>2</v>
      </c>
      <c r="E123" s="6" t="s">
        <v>185</v>
      </c>
      <c r="F123" s="112"/>
      <c r="G123" s="100"/>
      <c r="H123" s="133"/>
      <c r="I123" s="133"/>
    </row>
    <row r="124" spans="1:9">
      <c r="A124" s="107" t="s">
        <v>140</v>
      </c>
      <c r="B124" s="108"/>
      <c r="C124" s="21" t="s">
        <v>139</v>
      </c>
      <c r="D124" s="38">
        <v>12</v>
      </c>
      <c r="E124" s="20">
        <v>354</v>
      </c>
      <c r="F124" s="155">
        <f>D124*E124</f>
        <v>4248</v>
      </c>
      <c r="G124" s="156"/>
      <c r="H124" s="133"/>
      <c r="I124" s="133"/>
    </row>
    <row r="125" spans="1:9">
      <c r="A125" s="107" t="s">
        <v>141</v>
      </c>
      <c r="B125" s="108"/>
      <c r="C125" s="21" t="s">
        <v>142</v>
      </c>
      <c r="D125" s="61">
        <v>70000</v>
      </c>
      <c r="E125" s="33">
        <v>15042</v>
      </c>
      <c r="F125" s="161">
        <f>E125/D125</f>
        <v>0.21488571428571429</v>
      </c>
      <c r="G125" s="162"/>
      <c r="H125" s="133"/>
      <c r="I125" s="133"/>
    </row>
    <row r="126" spans="1:9">
      <c r="A126" s="163" t="s">
        <v>175</v>
      </c>
      <c r="B126" s="164"/>
      <c r="C126" s="77" t="s">
        <v>176</v>
      </c>
      <c r="D126" s="78">
        <f>G37</f>
        <v>976.8</v>
      </c>
      <c r="E126" s="79">
        <v>0.23</v>
      </c>
      <c r="F126" s="165">
        <f>D126*E126</f>
        <v>224.66399999999999</v>
      </c>
      <c r="G126" s="166"/>
      <c r="H126" s="134"/>
      <c r="I126" s="134"/>
    </row>
    <row r="127" spans="1:9">
      <c r="A127" s="126"/>
      <c r="B127" s="127"/>
      <c r="C127" s="127"/>
      <c r="D127" s="127"/>
      <c r="E127" s="127"/>
      <c r="F127" s="127"/>
      <c r="G127" s="128"/>
      <c r="H127" s="36">
        <f>F126</f>
        <v>224.66399999999999</v>
      </c>
      <c r="I127" s="37">
        <f>H127/G37</f>
        <v>0.23</v>
      </c>
    </row>
    <row r="128" spans="1:9">
      <c r="A128" s="146"/>
      <c r="B128" s="147"/>
      <c r="C128" s="147"/>
      <c r="D128" s="147"/>
      <c r="E128" s="147"/>
      <c r="F128" s="147"/>
      <c r="G128" s="147"/>
      <c r="H128" s="148"/>
      <c r="I128" s="6"/>
    </row>
    <row r="129" spans="1:9">
      <c r="A129" s="103" t="s">
        <v>143</v>
      </c>
      <c r="B129" s="137"/>
      <c r="C129" s="137"/>
      <c r="D129" s="137"/>
      <c r="E129" s="137"/>
      <c r="F129" s="137"/>
      <c r="G129" s="104"/>
      <c r="H129" s="36">
        <f>SUM(H127,H119,G112,G97,G87,G76)</f>
        <v>8136.546526666667</v>
      </c>
      <c r="I129" s="37">
        <f>H129/G37</f>
        <v>8.3297978364728369</v>
      </c>
    </row>
    <row r="130" spans="1:9">
      <c r="A130" s="103" t="s">
        <v>26</v>
      </c>
      <c r="B130" s="137"/>
      <c r="C130" s="137"/>
      <c r="D130" s="137"/>
      <c r="E130" s="137"/>
      <c r="F130" s="137"/>
      <c r="G130" s="137"/>
      <c r="H130" s="104"/>
      <c r="I130" s="39"/>
    </row>
    <row r="131" spans="1:9" ht="20">
      <c r="A131" s="124" t="s">
        <v>55</v>
      </c>
      <c r="B131" s="125"/>
      <c r="C131" s="59" t="s">
        <v>56</v>
      </c>
      <c r="D131" s="29" t="s">
        <v>57</v>
      </c>
      <c r="E131" s="40" t="s">
        <v>58</v>
      </c>
      <c r="F131" s="153" t="s">
        <v>59</v>
      </c>
      <c r="G131" s="154"/>
      <c r="H131" s="28" t="s">
        <v>60</v>
      </c>
      <c r="I131" s="30" t="s">
        <v>61</v>
      </c>
    </row>
    <row r="132" spans="1:9">
      <c r="A132" s="107" t="s">
        <v>144</v>
      </c>
      <c r="B132" s="108"/>
      <c r="C132" s="21" t="s">
        <v>145</v>
      </c>
      <c r="D132" s="50">
        <v>0.08</v>
      </c>
      <c r="E132" s="20">
        <v>21.9</v>
      </c>
      <c r="F132" s="161">
        <f>D132*E132</f>
        <v>1.752</v>
      </c>
      <c r="G132" s="162"/>
      <c r="H132" s="132"/>
      <c r="I132" s="132"/>
    </row>
    <row r="133" spans="1:9">
      <c r="A133" s="107" t="s">
        <v>146</v>
      </c>
      <c r="B133" s="108"/>
      <c r="C133" s="21" t="s">
        <v>145</v>
      </c>
      <c r="D133" s="50">
        <v>0.25</v>
      </c>
      <c r="E133" s="20">
        <v>21</v>
      </c>
      <c r="F133" s="161">
        <f>D133*E133</f>
        <v>5.25</v>
      </c>
      <c r="G133" s="162"/>
      <c r="H133" s="133"/>
      <c r="I133" s="133"/>
    </row>
    <row r="134" spans="1:9">
      <c r="A134" s="107" t="s">
        <v>147</v>
      </c>
      <c r="B134" s="108"/>
      <c r="C134" s="21" t="s">
        <v>145</v>
      </c>
      <c r="D134" s="50">
        <v>0.17</v>
      </c>
      <c r="E134" s="20">
        <v>11.3</v>
      </c>
      <c r="F134" s="161">
        <f>D134*E134</f>
        <v>1.9210000000000003</v>
      </c>
      <c r="G134" s="162"/>
      <c r="H134" s="133"/>
      <c r="I134" s="133"/>
    </row>
    <row r="135" spans="1:9">
      <c r="A135" s="107" t="s">
        <v>148</v>
      </c>
      <c r="B135" s="108"/>
      <c r="C135" s="21" t="s">
        <v>149</v>
      </c>
      <c r="D135" s="50">
        <v>4</v>
      </c>
      <c r="E135" s="20">
        <v>15</v>
      </c>
      <c r="F135" s="161">
        <f>D135*E135</f>
        <v>60</v>
      </c>
      <c r="G135" s="162"/>
      <c r="H135" s="133"/>
      <c r="I135" s="133"/>
    </row>
    <row r="136" spans="1:9">
      <c r="A136" s="107" t="s">
        <v>150</v>
      </c>
      <c r="B136" s="108"/>
      <c r="C136" s="21" t="s">
        <v>145</v>
      </c>
      <c r="D136" s="50">
        <v>4</v>
      </c>
      <c r="E136" s="20">
        <v>4.5</v>
      </c>
      <c r="F136" s="161">
        <f>D136*E136</f>
        <v>18</v>
      </c>
      <c r="G136" s="162"/>
      <c r="H136" s="134"/>
      <c r="I136" s="134"/>
    </row>
    <row r="137" spans="1:9">
      <c r="A137" s="126"/>
      <c r="B137" s="127"/>
      <c r="C137" s="127"/>
      <c r="D137" s="127"/>
      <c r="E137" s="127"/>
      <c r="F137" s="127"/>
      <c r="G137" s="128"/>
      <c r="H137" s="37">
        <f>SUM(F132:G136)</f>
        <v>86.923000000000002</v>
      </c>
      <c r="I137" s="37">
        <f>H137/G37</f>
        <v>8.8987510237510239E-2</v>
      </c>
    </row>
    <row r="138" spans="1:9">
      <c r="A138" s="146"/>
      <c r="B138" s="147"/>
      <c r="C138" s="147"/>
      <c r="D138" s="147"/>
      <c r="E138" s="147"/>
      <c r="F138" s="147"/>
      <c r="G138" s="147"/>
      <c r="H138" s="148"/>
      <c r="I138" s="6"/>
    </row>
    <row r="139" spans="1:9">
      <c r="A139" s="103" t="s">
        <v>151</v>
      </c>
      <c r="B139" s="137"/>
      <c r="C139" s="137"/>
      <c r="D139" s="137"/>
      <c r="E139" s="137"/>
      <c r="F139" s="137"/>
      <c r="G139" s="104"/>
      <c r="H139" s="37">
        <f>H137</f>
        <v>86.923000000000002</v>
      </c>
      <c r="I139" s="37">
        <f>H139/G37</f>
        <v>8.8987510237510239E-2</v>
      </c>
    </row>
    <row r="140" spans="1:9">
      <c r="A140" s="112"/>
      <c r="B140" s="99"/>
      <c r="C140" s="99"/>
      <c r="D140" s="99"/>
      <c r="E140" s="99"/>
      <c r="F140" s="99"/>
      <c r="G140" s="99"/>
      <c r="H140" s="100"/>
      <c r="I140" s="6"/>
    </row>
    <row r="141" spans="1:9">
      <c r="A141" s="103" t="s">
        <v>152</v>
      </c>
      <c r="B141" s="137"/>
      <c r="C141" s="137"/>
      <c r="D141" s="137"/>
      <c r="E141" s="137"/>
      <c r="F141" s="137"/>
      <c r="G141" s="104"/>
      <c r="H141" s="36">
        <f>SUM(H139,H129,G66)</f>
        <v>13745.642226666667</v>
      </c>
      <c r="I141" s="37">
        <f>H141/G37</f>
        <v>14.072115301665303</v>
      </c>
    </row>
    <row r="142" spans="1:9">
      <c r="A142" s="103" t="s">
        <v>153</v>
      </c>
      <c r="B142" s="137"/>
      <c r="C142" s="137"/>
      <c r="D142" s="137"/>
      <c r="E142" s="137"/>
      <c r="F142" s="137"/>
      <c r="G142" s="104"/>
      <c r="H142" s="36">
        <f>SUM(H139,H129,G67)</f>
        <v>12722.666926666669</v>
      </c>
      <c r="I142" s="37">
        <f>H142/G37</f>
        <v>13.024843291018293</v>
      </c>
    </row>
    <row r="143" spans="1:9">
      <c r="A143" s="103" t="s">
        <v>154</v>
      </c>
      <c r="B143" s="137"/>
      <c r="C143" s="137"/>
      <c r="D143" s="137"/>
      <c r="E143" s="137"/>
      <c r="F143" s="137"/>
      <c r="G143" s="137"/>
      <c r="H143" s="104"/>
      <c r="I143" s="39"/>
    </row>
    <row r="144" spans="1:9" ht="20">
      <c r="A144" s="124" t="s">
        <v>55</v>
      </c>
      <c r="B144" s="125"/>
      <c r="C144" s="59" t="s">
        <v>56</v>
      </c>
      <c r="D144" s="29" t="s">
        <v>57</v>
      </c>
      <c r="E144" s="40" t="s">
        <v>58</v>
      </c>
      <c r="F144" s="153" t="s">
        <v>59</v>
      </c>
      <c r="G144" s="154"/>
      <c r="H144" s="28" t="s">
        <v>60</v>
      </c>
      <c r="I144" s="30" t="s">
        <v>61</v>
      </c>
    </row>
    <row r="145" spans="1:9">
      <c r="A145" s="107" t="s">
        <v>155</v>
      </c>
      <c r="B145" s="108"/>
      <c r="C145" s="21" t="s">
        <v>66</v>
      </c>
      <c r="D145" s="34">
        <v>32.35</v>
      </c>
      <c r="E145" s="33">
        <v>20138.68</v>
      </c>
      <c r="F145" s="155">
        <f>E145*0.3235</f>
        <v>6514.8629799999999</v>
      </c>
      <c r="G145" s="156"/>
      <c r="H145" s="6"/>
      <c r="I145" s="6"/>
    </row>
    <row r="146" spans="1:9">
      <c r="A146" s="126"/>
      <c r="B146" s="127"/>
      <c r="C146" s="127"/>
      <c r="D146" s="127"/>
      <c r="E146" s="127"/>
      <c r="F146" s="127"/>
      <c r="G146" s="128"/>
      <c r="H146" s="36">
        <f>F145</f>
        <v>6514.8629799999999</v>
      </c>
      <c r="I146" s="37">
        <f>H146/G37</f>
        <v>6.6695976453726455</v>
      </c>
    </row>
    <row r="147" spans="1:9">
      <c r="A147" s="146"/>
      <c r="B147" s="147"/>
      <c r="C147" s="147"/>
      <c r="D147" s="147"/>
      <c r="E147" s="147"/>
      <c r="F147" s="147"/>
      <c r="G147" s="147"/>
      <c r="H147" s="148"/>
      <c r="I147" s="6"/>
    </row>
    <row r="148" spans="1:9">
      <c r="A148" s="103" t="s">
        <v>156</v>
      </c>
      <c r="B148" s="137"/>
      <c r="C148" s="137"/>
      <c r="D148" s="137"/>
      <c r="E148" s="137"/>
      <c r="F148" s="137"/>
      <c r="G148" s="104"/>
      <c r="H148" s="36">
        <f>H146</f>
        <v>6514.8629799999999</v>
      </c>
      <c r="I148" s="37">
        <f>H148/G37</f>
        <v>6.6695976453726455</v>
      </c>
    </row>
    <row r="149" spans="1:9">
      <c r="A149" s="112"/>
      <c r="B149" s="99"/>
      <c r="C149" s="99"/>
      <c r="D149" s="99"/>
      <c r="E149" s="99"/>
      <c r="F149" s="99"/>
      <c r="G149" s="99"/>
      <c r="H149" s="100"/>
      <c r="I149" s="6"/>
    </row>
    <row r="150" spans="1:9">
      <c r="A150" s="103" t="s">
        <v>157</v>
      </c>
      <c r="B150" s="137"/>
      <c r="C150" s="137"/>
      <c r="D150" s="137"/>
      <c r="E150" s="137"/>
      <c r="F150" s="137"/>
      <c r="G150" s="104"/>
      <c r="H150" s="62">
        <f>SUM(H148,H141)</f>
        <v>20260.505206666669</v>
      </c>
      <c r="I150" s="37">
        <f>H150/G37</f>
        <v>20.74171294703795</v>
      </c>
    </row>
    <row r="151" spans="1:9">
      <c r="A151" s="126"/>
      <c r="B151" s="127"/>
      <c r="C151" s="127"/>
      <c r="D151" s="127"/>
      <c r="E151" s="127"/>
      <c r="F151" s="127"/>
      <c r="G151" s="127"/>
      <c r="H151" s="128"/>
      <c r="I151" s="149"/>
    </row>
    <row r="152" spans="1:9" ht="12.75" customHeight="1">
      <c r="A152" s="159" t="s">
        <v>181</v>
      </c>
      <c r="B152" s="160"/>
      <c r="C152" s="160"/>
      <c r="D152" s="82"/>
      <c r="E152" s="84">
        <f>G37</f>
        <v>976.8</v>
      </c>
      <c r="F152" s="82" t="s">
        <v>180</v>
      </c>
      <c r="G152" s="83"/>
      <c r="H152" s="63"/>
      <c r="I152" s="135"/>
    </row>
    <row r="153" spans="1:9">
      <c r="A153" s="146"/>
      <c r="B153" s="147"/>
      <c r="C153" s="147"/>
      <c r="D153" s="147"/>
      <c r="E153" s="147"/>
      <c r="F153" s="147"/>
      <c r="G153" s="147"/>
      <c r="H153" s="148"/>
      <c r="I153" s="136"/>
    </row>
    <row r="154" spans="1:9">
      <c r="A154" s="103" t="s">
        <v>158</v>
      </c>
      <c r="B154" s="137"/>
      <c r="C154" s="137"/>
      <c r="D154" s="137"/>
      <c r="E154" s="137"/>
      <c r="F154" s="137"/>
      <c r="G154" s="104"/>
      <c r="H154" s="157">
        <f>H150/G37</f>
        <v>20.74171294703795</v>
      </c>
      <c r="I154" s="158"/>
    </row>
    <row r="155" spans="1:9">
      <c r="A155" s="150" t="s">
        <v>159</v>
      </c>
      <c r="B155" s="151"/>
      <c r="C155" s="151"/>
      <c r="D155" s="151"/>
      <c r="E155" s="151"/>
      <c r="F155" s="151"/>
      <c r="G155" s="151"/>
      <c r="H155" s="152"/>
      <c r="I155" s="39"/>
    </row>
    <row r="156" spans="1:9" ht="20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53" t="s">
        <v>59</v>
      </c>
      <c r="G156" s="154"/>
      <c r="H156" s="28" t="s">
        <v>60</v>
      </c>
      <c r="I156" s="30" t="s">
        <v>61</v>
      </c>
    </row>
    <row r="157" spans="1:9">
      <c r="A157" s="107" t="s">
        <v>160</v>
      </c>
      <c r="B157" s="108"/>
      <c r="C157" s="21" t="s">
        <v>66</v>
      </c>
      <c r="D157" s="34">
        <v>24.46</v>
      </c>
      <c r="E157" s="33">
        <v>20138.68</v>
      </c>
      <c r="F157" s="155">
        <f>E157*0.2446</f>
        <v>4925.921128</v>
      </c>
      <c r="G157" s="156"/>
      <c r="H157" s="6"/>
      <c r="I157" s="6"/>
    </row>
    <row r="158" spans="1:9">
      <c r="A158" s="126"/>
      <c r="B158" s="127"/>
      <c r="C158" s="127"/>
      <c r="D158" s="127"/>
      <c r="E158" s="127"/>
      <c r="F158" s="127"/>
      <c r="G158" s="128"/>
      <c r="H158" s="36">
        <f>F157</f>
        <v>4925.921128</v>
      </c>
      <c r="I158" s="37">
        <f>H158/G37</f>
        <v>5.0429167977067975</v>
      </c>
    </row>
    <row r="159" spans="1:9">
      <c r="A159" s="146"/>
      <c r="B159" s="147"/>
      <c r="C159" s="147"/>
      <c r="D159" s="147"/>
      <c r="E159" s="147"/>
      <c r="F159" s="147"/>
      <c r="G159" s="147"/>
      <c r="H159" s="148"/>
      <c r="I159" s="6"/>
    </row>
    <row r="160" spans="1:9">
      <c r="A160" s="103" t="s">
        <v>161</v>
      </c>
      <c r="B160" s="137"/>
      <c r="C160" s="137"/>
      <c r="D160" s="137"/>
      <c r="E160" s="137"/>
      <c r="F160" s="137"/>
      <c r="G160" s="104"/>
      <c r="H160" s="36">
        <f>H158</f>
        <v>4925.921128</v>
      </c>
      <c r="I160" s="37">
        <f>I158</f>
        <v>5.0429167977067975</v>
      </c>
    </row>
    <row r="161" spans="1:9">
      <c r="A161" s="112"/>
      <c r="B161" s="99"/>
      <c r="C161" s="99"/>
      <c r="D161" s="99"/>
      <c r="E161" s="99"/>
      <c r="F161" s="99"/>
      <c r="G161" s="99"/>
      <c r="H161" s="100"/>
      <c r="I161" s="6"/>
    </row>
    <row r="162" spans="1:9">
      <c r="A162" s="103" t="s">
        <v>162</v>
      </c>
      <c r="B162" s="137"/>
      <c r="C162" s="137"/>
      <c r="D162" s="137"/>
      <c r="E162" s="137"/>
      <c r="F162" s="137"/>
      <c r="G162" s="104"/>
      <c r="H162" s="62">
        <f>SUM(H160,H141)</f>
        <v>18671.563354666665</v>
      </c>
      <c r="I162" s="37">
        <f>H162/G37</f>
        <v>19.115032099372097</v>
      </c>
    </row>
    <row r="163" spans="1:9">
      <c r="A163" s="126"/>
      <c r="B163" s="127"/>
      <c r="C163" s="127"/>
      <c r="D163" s="127"/>
      <c r="E163" s="127"/>
      <c r="F163" s="127"/>
      <c r="G163" s="127"/>
      <c r="H163" s="128"/>
      <c r="I163" s="149"/>
    </row>
    <row r="164" spans="1:9" ht="12.75" customHeight="1">
      <c r="A164" s="186" t="s">
        <v>182</v>
      </c>
      <c r="B164" s="187"/>
      <c r="C164" s="187"/>
      <c r="D164" s="187"/>
      <c r="E164" s="84">
        <f>G37</f>
        <v>976.8</v>
      </c>
      <c r="F164" s="85" t="s">
        <v>179</v>
      </c>
      <c r="G164" s="83"/>
      <c r="H164" s="63"/>
      <c r="I164" s="135"/>
    </row>
    <row r="165" spans="1:9">
      <c r="A165" s="146"/>
      <c r="B165" s="147"/>
      <c r="C165" s="147"/>
      <c r="D165" s="147"/>
      <c r="E165" s="147"/>
      <c r="F165" s="147"/>
      <c r="G165" s="147"/>
      <c r="H165" s="148"/>
      <c r="I165" s="136"/>
    </row>
    <row r="166" spans="1:9">
      <c r="A166" s="103" t="s">
        <v>163</v>
      </c>
      <c r="B166" s="137"/>
      <c r="C166" s="137"/>
      <c r="D166" s="137"/>
      <c r="E166" s="137"/>
      <c r="F166" s="137"/>
      <c r="G166" s="104"/>
      <c r="H166" s="157">
        <f>H162/G37</f>
        <v>19.115032099372097</v>
      </c>
      <c r="I166" s="158"/>
    </row>
    <row r="167" spans="1:9">
      <c r="A167" s="150" t="s">
        <v>164</v>
      </c>
      <c r="B167" s="151"/>
      <c r="C167" s="151"/>
      <c r="D167" s="151"/>
      <c r="E167" s="151"/>
      <c r="F167" s="151"/>
      <c r="G167" s="151"/>
      <c r="H167" s="152"/>
      <c r="I167" s="39"/>
    </row>
    <row r="168" spans="1:9" ht="20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53" t="s">
        <v>59</v>
      </c>
      <c r="G168" s="154"/>
      <c r="H168" s="28" t="s">
        <v>60</v>
      </c>
      <c r="I168" s="30" t="s">
        <v>61</v>
      </c>
    </row>
    <row r="169" spans="1:9">
      <c r="A169" s="107" t="s">
        <v>165</v>
      </c>
      <c r="B169" s="108"/>
      <c r="C169" s="21" t="s">
        <v>66</v>
      </c>
      <c r="D169" s="34">
        <v>16.93</v>
      </c>
      <c r="E169" s="33">
        <v>19115.71</v>
      </c>
      <c r="F169" s="155">
        <f>E169*0.1693</f>
        <v>3236.2897029999999</v>
      </c>
      <c r="G169" s="156"/>
      <c r="H169" s="6"/>
      <c r="I169" s="6"/>
    </row>
    <row r="170" spans="1:9">
      <c r="A170" s="126"/>
      <c r="B170" s="127"/>
      <c r="C170" s="127"/>
      <c r="D170" s="127"/>
      <c r="E170" s="127"/>
      <c r="F170" s="127"/>
      <c r="G170" s="128"/>
      <c r="H170" s="36">
        <f>F169</f>
        <v>3236.2897029999999</v>
      </c>
      <c r="I170" s="37">
        <f>H170/G37</f>
        <v>3.3131548966011466</v>
      </c>
    </row>
    <row r="171" spans="1:9">
      <c r="A171" s="146"/>
      <c r="B171" s="147"/>
      <c r="C171" s="147"/>
      <c r="D171" s="147"/>
      <c r="E171" s="147"/>
      <c r="F171" s="147"/>
      <c r="G171" s="147"/>
      <c r="H171" s="148"/>
      <c r="I171" s="6"/>
    </row>
    <row r="172" spans="1:9">
      <c r="A172" s="103" t="s">
        <v>166</v>
      </c>
      <c r="B172" s="137"/>
      <c r="C172" s="137"/>
      <c r="D172" s="137"/>
      <c r="E172" s="137"/>
      <c r="F172" s="137"/>
      <c r="G172" s="104"/>
      <c r="H172" s="36">
        <f>H170</f>
        <v>3236.2897029999999</v>
      </c>
      <c r="I172" s="37">
        <f>I170</f>
        <v>3.3131548966011466</v>
      </c>
    </row>
    <row r="173" spans="1:9">
      <c r="A173" s="112"/>
      <c r="B173" s="99"/>
      <c r="C173" s="99"/>
      <c r="D173" s="99"/>
      <c r="E173" s="99"/>
      <c r="F173" s="99"/>
      <c r="G173" s="99"/>
      <c r="H173" s="100"/>
      <c r="I173" s="6"/>
    </row>
    <row r="174" spans="1:9">
      <c r="A174" s="103" t="s">
        <v>167</v>
      </c>
      <c r="B174" s="137"/>
      <c r="C174" s="137"/>
      <c r="D174" s="137"/>
      <c r="E174" s="137"/>
      <c r="F174" s="137"/>
      <c r="G174" s="104"/>
      <c r="H174" s="36">
        <f>SUM(H172,H142)</f>
        <v>15958.956629666669</v>
      </c>
      <c r="I174" s="37">
        <f>H174/G37</f>
        <v>16.337998187619441</v>
      </c>
    </row>
    <row r="175" spans="1:9">
      <c r="A175" s="178" t="s">
        <v>168</v>
      </c>
      <c r="B175" s="179"/>
      <c r="C175" s="179"/>
      <c r="D175" s="47"/>
      <c r="E175" s="47"/>
      <c r="F175" s="180"/>
      <c r="G175" s="180"/>
      <c r="H175" s="48"/>
      <c r="I175" s="132"/>
    </row>
    <row r="176" spans="1:9">
      <c r="A176" s="181" t="s">
        <v>169</v>
      </c>
      <c r="B176" s="182"/>
      <c r="C176" s="64"/>
      <c r="D176" s="64"/>
      <c r="E176" s="64"/>
      <c r="F176" s="174"/>
      <c r="G176" s="174"/>
      <c r="H176" s="65"/>
      <c r="I176" s="133"/>
    </row>
    <row r="177" spans="1:11">
      <c r="A177" s="183" t="s">
        <v>170</v>
      </c>
      <c r="B177" s="184"/>
      <c r="C177" s="174"/>
      <c r="D177" s="174"/>
      <c r="E177" s="174"/>
      <c r="F177" s="174"/>
      <c r="G177" s="174"/>
      <c r="H177" s="185"/>
      <c r="I177" s="133"/>
    </row>
    <row r="178" spans="1:11">
      <c r="A178" s="146"/>
      <c r="B178" s="147"/>
      <c r="C178" s="147"/>
      <c r="D178" s="147"/>
      <c r="E178" s="147"/>
      <c r="F178" s="147"/>
      <c r="G178" s="147"/>
      <c r="H178" s="148"/>
      <c r="I178" s="134"/>
    </row>
    <row r="179" spans="1:11" ht="20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53" t="s">
        <v>59</v>
      </c>
      <c r="G179" s="154"/>
      <c r="H179" s="28" t="s">
        <v>60</v>
      </c>
      <c r="I179" s="30" t="s">
        <v>61</v>
      </c>
    </row>
    <row r="180" spans="1:11">
      <c r="A180" s="107" t="s">
        <v>172</v>
      </c>
      <c r="B180" s="108"/>
      <c r="C180" s="21" t="s">
        <v>66</v>
      </c>
      <c r="D180" s="81">
        <v>9.8699999999999992</v>
      </c>
      <c r="E180" s="33">
        <f>H174</f>
        <v>15958.956629666669</v>
      </c>
      <c r="F180" s="155">
        <f>E180*0.0987</f>
        <v>1575.1490193481002</v>
      </c>
      <c r="G180" s="156"/>
      <c r="H180" s="6"/>
      <c r="I180" s="6"/>
    </row>
    <row r="181" spans="1:11">
      <c r="A181" s="126"/>
      <c r="B181" s="127"/>
      <c r="C181" s="127"/>
      <c r="D181" s="127"/>
      <c r="E181" s="127"/>
      <c r="F181" s="127"/>
      <c r="G181" s="128"/>
      <c r="H181" s="36">
        <f>F180</f>
        <v>1575.1490193481002</v>
      </c>
      <c r="I181" s="37">
        <f>H181/G37</f>
        <v>1.6125604211180387</v>
      </c>
    </row>
    <row r="182" spans="1:11">
      <c r="A182" s="146"/>
      <c r="B182" s="147"/>
      <c r="C182" s="147"/>
      <c r="D182" s="147"/>
      <c r="E182" s="147"/>
      <c r="F182" s="147"/>
      <c r="G182" s="147"/>
      <c r="H182" s="148"/>
      <c r="I182" s="6"/>
    </row>
    <row r="183" spans="1:11">
      <c r="A183" s="103" t="s">
        <v>173</v>
      </c>
      <c r="B183" s="137"/>
      <c r="C183" s="137"/>
      <c r="D183" s="137"/>
      <c r="E183" s="137"/>
      <c r="F183" s="137"/>
      <c r="G183" s="104"/>
      <c r="H183" s="62">
        <f>H174+H181</f>
        <v>17534.105649014768</v>
      </c>
      <c r="I183" s="37">
        <f>H183/G37</f>
        <v>17.950558608737477</v>
      </c>
    </row>
    <row r="184" spans="1:11">
      <c r="A184" s="126"/>
      <c r="B184" s="127"/>
      <c r="C184" s="127"/>
      <c r="D184" s="127"/>
      <c r="E184" s="127"/>
      <c r="F184" s="127"/>
      <c r="G184" s="127"/>
      <c r="H184" s="128"/>
      <c r="I184" s="149"/>
    </row>
    <row r="185" spans="1:11" ht="12.75" customHeight="1">
      <c r="A185" s="176" t="s">
        <v>183</v>
      </c>
      <c r="B185" s="177"/>
      <c r="C185" s="177"/>
      <c r="D185" s="84">
        <f>G37</f>
        <v>976.8</v>
      </c>
      <c r="E185" s="85" t="s">
        <v>179</v>
      </c>
      <c r="F185" s="82"/>
      <c r="G185" s="83"/>
      <c r="H185" s="63"/>
      <c r="I185" s="135"/>
    </row>
    <row r="186" spans="1:11">
      <c r="A186" s="146"/>
      <c r="B186" s="147"/>
      <c r="C186" s="147"/>
      <c r="D186" s="147"/>
      <c r="E186" s="147"/>
      <c r="F186" s="147"/>
      <c r="G186" s="147"/>
      <c r="H186" s="148"/>
      <c r="I186" s="136"/>
    </row>
    <row r="187" spans="1:11">
      <c r="A187" s="103" t="s">
        <v>174</v>
      </c>
      <c r="B187" s="137"/>
      <c r="C187" s="137"/>
      <c r="D187" s="137"/>
      <c r="E187" s="137"/>
      <c r="F187" s="137"/>
      <c r="G187" s="104"/>
      <c r="H187" s="157">
        <f>H183/G37</f>
        <v>17.950558608737477</v>
      </c>
      <c r="I187" s="158"/>
    </row>
    <row r="188" spans="1:11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</row>
    <row r="189" spans="1:11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</row>
    <row r="190" spans="1:11">
      <c r="A190" s="173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</row>
    <row r="191" spans="1:11">
      <c r="A191" s="173"/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</row>
    <row r="192" spans="1:11">
      <c r="A192" s="173"/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</row>
  </sheetData>
  <mergeCells count="250"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1:H1"/>
    <mergeCell ref="A2:B2"/>
    <mergeCell ref="C2:H2"/>
    <mergeCell ref="D3:E3"/>
    <mergeCell ref="G3:H3"/>
    <mergeCell ref="A8:B8"/>
    <mergeCell ref="A9:B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user</cp:lastModifiedBy>
  <cp:lastPrinted>2023-08-04T13:21:45Z</cp:lastPrinted>
  <dcterms:created xsi:type="dcterms:W3CDTF">2021-07-30T11:32:38Z</dcterms:created>
  <dcterms:modified xsi:type="dcterms:W3CDTF">2024-04-05T22:21:10Z</dcterms:modified>
</cp:coreProperties>
</file>