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H66"/>
  <c r="I139"/>
  <c r="E19" l="1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<sst xmlns="http://schemas.openxmlformats.org/spreadsheetml/2006/main" count="317" uniqueCount="188">
  <si>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</si>
  <si>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</si>
  <si>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</si>
  <si>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</si>
  <si>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</si>
  <si>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</si>
  <si>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</si>
  <si>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</si>
  <si>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</si>
  <si>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</si>
  <si>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</si>
  <si>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</si>
  <si>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</si>
  <si>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</si>
  <si>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</si>
  <si>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</si>
  <si>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</si>
  <si>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</si>
  <si>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</si>
  <si>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</si>
  <si>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</si>
  <si>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</si>
  <si>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</si>
  <si>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</si>
  <si>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</si>
  <si>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</si>
  <si>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</si>
  <si>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</si>
  <si>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</si>
  <si>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</si>
  <si>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</si>
  <si>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</si>
  <si>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</si>
  <si>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</si>
  <si>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</si>
  <si>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</si>
  <si>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</si>
  <si>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</si>
  <si>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</si>
  <si>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</si>
  <si>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</si>
  <si>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</si>
  <si>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</si>
  <si>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</si>
  <si>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</si>
  <si>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</si>
  <si>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</si>
  <si>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</si>
  <si>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</si>
  <si>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</si>
  <si>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</si>
  <si>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</si>
  <si>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</si>
  <si>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</si>
  <si>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</si>
  <si>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</si>
  <si>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</si>
  <si>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</si>
  <si>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</si>
  <si>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</si>
  <si>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</si>
  <si>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</si>
  <si>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</si>
  <si>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</si>
  <si>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</si>
  <si>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</si>
  <si>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</si>
  <si>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</si>
  <si>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</si>
  <si>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</si>
  <si>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</si>
  <si>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</si>
  <si>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</si>
  <si>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</si>
  <si>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</si>
  <si>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</si>
  <si>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</si>
  <si>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</si>
  <si>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</si>
  <si>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</si>
  <si>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</si>
  <si>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</si>
  <si>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</si>
  <si>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</si>
  <si>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</si>
  <si>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</si>
  <si>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</si>
  <si>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</si>
  <si>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</si>
  <si>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</si>
  <si>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</si>
  <si>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</si>
  <si>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</si>
  <si>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</si>
  <si>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</si>
  <si>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</si>
  <si>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</si>
  <si>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</si>
  <si>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</si>
  <si>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</si>
  <si>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</si>
  <si>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</si>
  <si>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</si>
  <si>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</si>
  <si>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</si>
  <si>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</si>
  <si>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</si>
  <si>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</si>
  <si>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</si>
  <si>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</si>
  <si>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</si>
  <si>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</si>
  <si>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</si>
  <si>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</si>
  <si>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</si>
  <si>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</si>
  <si>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</si>
  <si>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</si>
  <si>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</si>
  <si>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</si>
  <si>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</si>
  <si>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</si>
  <si>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</si>
  <si>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</si>
  <si>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</si>
  <si>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</si>
  <si>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</si>
  <si>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</si>
  <si>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</si>
  <si>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</si>
  <si>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</si>
  <si>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</si>
  <si>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</si>
  <si>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</si>
  <si>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</si>
  <si>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</si>
  <si>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</si>
  <si>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</si>
  <si>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</si>
  <si>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</si>
  <si>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</si>
  <si>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</si>
  <si>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</si>
  <si>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</si>
  <si>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</si>
  <si>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</si>
  <si>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</si>
  <si>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</si>
  <si>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</si>
  <si>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</si>
  <si>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</si>
  <si>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</si>
  <si>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</si>
  <si>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</si>
  <si>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</si>
  <si>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</si>
  <si>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</si>
  <si>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</si>
  <si>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</si>
  <si>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</si>
  <si>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</si>
  <si>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</si>
  <si>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</si>
  <si>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</si>
  <si>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</si>
  <si>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</si>
  <si>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</si>
  <si>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</si>
  <si>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</si>
  <si>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</si>
  <si>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</si>
  <si>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</si>
  <si>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</si>
  <si>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</si>
  <si>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</si>
  <si>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</si>
  <si>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</si>
  <si>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</si>
  <si>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</si>
  <si>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</si>
  <si>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</si>
  <si>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</si>
  <si>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</si>
  <si>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</si>
  <si>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</si>
  <si>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</si>
  <si>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</si>
  <si>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02 - Costa do Capivara</t>
  </si>
</sst>
</file>

<file path=xl/styles.xml><?xml version="1.0" encoding="utf-8"?>
<styleSheet xmlns="http://schemas.openxmlformats.org/spreadsheetml/2006/main">
  <numFmts count="4">
    <numFmt numFmtId="164" formatCode="&quot;R$&quot;\ #,##0.00;[Red]\-&quot;R$&quot;\ #,##0.00"/>
    <numFmt numFmtId="165" formatCode="0.0000"/>
    <numFmt numFmtId="166" formatCode="0.000"/>
    <numFmt numFmtId="167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5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6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topLeftCell="A17" zoomScale="120" zoomScaleNormal="120" workbookViewId="0">
      <selection activeCell="F38" sqref="F38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0.25962708635641812</v>
      </c>
      <c r="E9" s="70">
        <f>G66</f>
        <v>5522.1727000000001</v>
      </c>
      <c r="F9" s="13">
        <f>((E9*100)/($E$24))/100</f>
        <v>0.28058836012067945</v>
      </c>
      <c r="G9" s="70">
        <f>SUM(G10:G12)</f>
        <v>4499.1974</v>
      </c>
      <c r="H9" s="13">
        <f>((G9*100)/($G$24))/100</f>
        <v>0.24133656186139299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0.21713646023647143</v>
      </c>
      <c r="E10" s="71">
        <f>G49</f>
        <v>4618.4126999999999</v>
      </c>
      <c r="F10" s="92">
        <f t="shared" ref="F10:F22" si="0">((E10*100)/($E$24))/100</f>
        <v>0.23466720732104585</v>
      </c>
      <c r="G10" s="71">
        <f>G54</f>
        <v>3595.4373999999998</v>
      </c>
      <c r="H10" s="92">
        <f t="shared" ref="H10:H19" si="1">((G10*100)/($G$24))/100</f>
        <v>0.19285895313325571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2.1514241073390728E-3</v>
      </c>
      <c r="E11" s="72">
        <f>G60</f>
        <v>45.760000000000005</v>
      </c>
      <c r="F11" s="92">
        <f t="shared" si="0"/>
        <v>2.3251216607409423E-3</v>
      </c>
      <c r="G11" s="72">
        <f>G60</f>
        <v>45.760000000000005</v>
      </c>
      <c r="H11" s="92">
        <f t="shared" si="1"/>
        <v>2.4545624672474577E-3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4.03392020126076E-2</v>
      </c>
      <c r="E12" s="72">
        <f>F63</f>
        <v>858</v>
      </c>
      <c r="F12" s="92">
        <f t="shared" si="0"/>
        <v>4.3596031138892669E-2</v>
      </c>
      <c r="G12" s="72">
        <f>F63</f>
        <v>858</v>
      </c>
      <c r="H12" s="92">
        <f t="shared" si="1"/>
        <v>4.6023046260889815E-2</v>
      </c>
    </row>
    <row r="13" spans="1:8" ht="12.6" customHeight="1">
      <c r="A13" s="103" t="s">
        <v>19</v>
      </c>
      <c r="B13" s="104"/>
      <c r="C13" s="73">
        <f>SUM(C14:C19)</f>
        <v>9145.6737666666668</v>
      </c>
      <c r="D13" s="13">
        <f t="shared" si="2"/>
        <v>0.42998739115964169</v>
      </c>
      <c r="E13" s="73">
        <f>SUM(E14:E19)</f>
        <v>9145.6737666666668</v>
      </c>
      <c r="F13" s="13">
        <f>((E13*100)/($E$24))/100</f>
        <v>0.46470288848223051</v>
      </c>
      <c r="G13" s="73">
        <f>SUM(G14:G19)</f>
        <v>9145.6737666666668</v>
      </c>
      <c r="H13" s="13">
        <f t="shared" si="1"/>
        <v>0.49057315483718705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0.2256738574131894</v>
      </c>
      <c r="E14" s="66">
        <f>G76</f>
        <v>4800</v>
      </c>
      <c r="F14" s="92">
        <f t="shared" si="0"/>
        <v>0.24389388049730162</v>
      </c>
      <c r="G14" s="66">
        <f>G76</f>
        <v>4800</v>
      </c>
      <c r="H14" s="92">
        <f t="shared" si="1"/>
        <v>0.25747158747350946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3.930486349946382E-2</v>
      </c>
      <c r="E15" s="66">
        <f>G87</f>
        <v>836</v>
      </c>
      <c r="F15" s="92">
        <f t="shared" si="0"/>
        <v>4.2478184186613366E-2</v>
      </c>
      <c r="G15" s="66">
        <f>G87</f>
        <v>836</v>
      </c>
      <c r="H15" s="92">
        <f t="shared" si="1"/>
        <v>4.4842968151636235E-2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2.7450834805477303E-2</v>
      </c>
      <c r="E16" s="66">
        <f>G97</f>
        <v>583.86916666666673</v>
      </c>
      <c r="F16" s="92">
        <f t="shared" si="0"/>
        <v>2.9667107658553977E-2</v>
      </c>
      <c r="G16" s="66">
        <f>G97</f>
        <v>583.86916666666673</v>
      </c>
      <c r="H16" s="92">
        <f t="shared" si="1"/>
        <v>3.1318691920521197E-2</v>
      </c>
    </row>
    <row r="17" spans="1:13" ht="12.6" customHeight="1">
      <c r="A17" s="107" t="s">
        <v>23</v>
      </c>
      <c r="B17" s="108"/>
      <c r="C17" s="66">
        <f>G112</f>
        <v>1262.5646000000002</v>
      </c>
      <c r="D17" s="92">
        <f t="shared" si="2"/>
        <v>5.935996323236261E-2</v>
      </c>
      <c r="E17" s="66">
        <f>G112</f>
        <v>1262.5646000000002</v>
      </c>
      <c r="F17" s="92">
        <f t="shared" si="0"/>
        <v>6.4152454098442391E-2</v>
      </c>
      <c r="G17" s="66">
        <f>G112</f>
        <v>1262.5646000000002</v>
      </c>
      <c r="H17" s="92">
        <f t="shared" si="1"/>
        <v>6.7723856635386784E-2</v>
      </c>
    </row>
    <row r="18" spans="1:13" ht="12.6" customHeight="1">
      <c r="A18" s="107" t="s">
        <v>24</v>
      </c>
      <c r="B18" s="108"/>
      <c r="C18" s="66">
        <f>H119</f>
        <v>1364.6999999999998</v>
      </c>
      <c r="D18" s="92">
        <f t="shared" si="2"/>
        <v>6.41618985857874E-2</v>
      </c>
      <c r="E18" s="66">
        <f>H119</f>
        <v>1364.6999999999998</v>
      </c>
      <c r="F18" s="92">
        <f t="shared" si="0"/>
        <v>6.9342078898889048E-2</v>
      </c>
      <c r="G18" s="66">
        <f>H119</f>
        <v>1364.6999999999998</v>
      </c>
      <c r="H18" s="92">
        <f t="shared" si="1"/>
        <v>7.3202390713562146E-2</v>
      </c>
    </row>
    <row r="19" spans="1:13" ht="12.6" customHeight="1">
      <c r="A19" s="107" t="s">
        <v>25</v>
      </c>
      <c r="B19" s="108"/>
      <c r="C19" s="66">
        <f>H127</f>
        <v>298.54000000000002</v>
      </c>
      <c r="D19" s="92">
        <f t="shared" si="2"/>
        <v>1.403597362336116E-2</v>
      </c>
      <c r="E19" s="66">
        <f>H127</f>
        <v>298.54000000000002</v>
      </c>
      <c r="F19" s="92">
        <f t="shared" si="0"/>
        <v>1.5169183142430091E-2</v>
      </c>
      <c r="G19" s="66">
        <f>H127</f>
        <v>298.54000000000002</v>
      </c>
      <c r="H19" s="92">
        <f t="shared" si="1"/>
        <v>1.6013659942571153E-2</v>
      </c>
    </row>
    <row r="20" spans="1:13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4.0867184808180542E-3</v>
      </c>
      <c r="E20" s="73">
        <f>H139</f>
        <v>86.923000000000002</v>
      </c>
      <c r="F20" s="13">
        <f t="shared" si="0"/>
        <v>4.4166641196806142E-3</v>
      </c>
      <c r="G20" s="73">
        <f>H139</f>
        <v>86.923000000000002</v>
      </c>
      <c r="H20" s="13">
        <f>((G20*100)/($G$24))/100</f>
        <v>4.6625422495749714E-3</v>
      </c>
    </row>
    <row r="21" spans="1:13" ht="12.6" customHeight="1">
      <c r="A21" s="122" t="s">
        <v>27</v>
      </c>
      <c r="B21" s="123"/>
      <c r="C21" s="73">
        <f>H146</f>
        <v>6514.8629799999999</v>
      </c>
      <c r="D21" s="13">
        <f t="shared" si="2"/>
        <v>0.30629880400312209</v>
      </c>
      <c r="E21" s="14"/>
      <c r="F21" s="13"/>
      <c r="G21" s="14"/>
      <c r="H21" s="13"/>
    </row>
    <row r="22" spans="1:13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0.25029208727740943</v>
      </c>
      <c r="G22" s="14"/>
      <c r="H22" s="13"/>
    </row>
    <row r="23" spans="1:13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4911.0395809360998</v>
      </c>
      <c r="H23" s="13">
        <f>((G23*100)/($G$24))/100</f>
        <v>0.26342774105184508</v>
      </c>
    </row>
    <row r="24" spans="1:13" ht="12.6" customHeight="1">
      <c r="A24" s="103" t="s">
        <v>30</v>
      </c>
      <c r="B24" s="104"/>
      <c r="C24" s="74">
        <f>SUM(C21,C20,C13,C9)</f>
        <v>21269.632446666667</v>
      </c>
      <c r="D24" s="13">
        <f>SUM(D9,D13,D20,D21)</f>
        <v>1</v>
      </c>
      <c r="E24" s="75">
        <f>SUM(E22,E20,E13,E9)</f>
        <v>19680.690594666667</v>
      </c>
      <c r="F24" s="13">
        <f>SUM(F9,F13,F20,F22)</f>
        <v>1</v>
      </c>
      <c r="G24" s="74">
        <f>SUM(G23,G20,G13,G9)</f>
        <v>18642.833747602766</v>
      </c>
      <c r="H24" s="13">
        <f>SUM(H9,H13,H20,H23)</f>
        <v>1</v>
      </c>
      <c r="K24">
        <v>26805.39</v>
      </c>
      <c r="L24">
        <v>25216.45</v>
      </c>
      <c r="M24">
        <v>24724.97</v>
      </c>
    </row>
    <row r="25" spans="1:13" ht="12.6" customHeight="1">
      <c r="A25" s="103" t="s">
        <v>31</v>
      </c>
      <c r="B25" s="104"/>
      <c r="C25" s="74">
        <f>C24/G37</f>
        <v>16.38646567539805</v>
      </c>
      <c r="D25" s="6"/>
      <c r="E25" s="76">
        <f>E24/G37</f>
        <v>15.162319410374936</v>
      </c>
      <c r="F25" s="6"/>
      <c r="G25" s="74">
        <f>G24/G37</f>
        <v>14.362737864100744</v>
      </c>
      <c r="H25" s="13"/>
      <c r="K25">
        <v>5.15</v>
      </c>
      <c r="L25">
        <v>4.8499999999999996</v>
      </c>
      <c r="M25">
        <v>4.75</v>
      </c>
    </row>
    <row r="26" spans="1:13" ht="10.7" customHeight="1">
      <c r="A26" s="112"/>
      <c r="B26" s="99"/>
      <c r="C26" s="99"/>
      <c r="D26" s="99"/>
      <c r="E26" s="99"/>
      <c r="F26" s="99"/>
      <c r="G26" s="100"/>
      <c r="H26" s="132"/>
    </row>
    <row r="27" spans="1:13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13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13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13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13" ht="12" customHeight="1">
      <c r="A31" s="112"/>
      <c r="B31" s="99"/>
      <c r="C31" s="99"/>
      <c r="D31" s="99"/>
      <c r="E31" s="99"/>
      <c r="F31" s="99"/>
      <c r="G31" s="100"/>
      <c r="H31" s="133"/>
    </row>
    <row r="32" spans="1:13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59</v>
      </c>
      <c r="G37" s="18">
        <f>F38*F37</f>
        <v>1298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3.5580991525423729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2.7699825885978426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3.5254237288135599E-2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0.66101694915254239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4.2543703389830512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3.4662537750385209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3.6979969183359014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0.64406779661016944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0.44982216230097588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1298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1298</v>
      </c>
      <c r="E102" s="54">
        <v>0.92</v>
      </c>
      <c r="F102" s="33">
        <f>D102*E102</f>
        <v>1194.1600000000001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1298</v>
      </c>
      <c r="E104" s="54">
        <v>4.8000000000000001E-2</v>
      </c>
      <c r="F104" s="38">
        <f>D104*E104</f>
        <v>62.304000000000002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1298</v>
      </c>
      <c r="E106" s="57">
        <v>2E-3</v>
      </c>
      <c r="F106" s="38">
        <f>D106*E106</f>
        <v>2.5960000000000001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1298</v>
      </c>
      <c r="E108" s="57">
        <v>6.9999999999999999E-4</v>
      </c>
      <c r="F108" s="38">
        <f>D108*E108</f>
        <v>0.90859999999999996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1298</v>
      </c>
      <c r="E110" s="54">
        <v>2E-3</v>
      </c>
      <c r="F110" s="38">
        <f>D110*E110</f>
        <v>2.5960000000000001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1262.5646000000002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1262.5646000000002</v>
      </c>
      <c r="H112" s="37">
        <f>G112/C99</f>
        <v>0.97270000000000012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1298</v>
      </c>
      <c r="E115" s="20">
        <v>0.35</v>
      </c>
      <c r="F115" s="155">
        <f>D115*E115</f>
        <v>454.29999999999995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23.2</v>
      </c>
      <c r="F117" s="169">
        <f>D117*E117</f>
        <v>510.4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1364.6999999999998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1364.6999999999998</v>
      </c>
      <c r="I119" s="37">
        <f>H119/G37</f>
        <v>1.0513867488443758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1298</v>
      </c>
      <c r="E126" s="79">
        <v>0.23</v>
      </c>
      <c r="F126" s="165">
        <f>D126*E126</f>
        <v>298.54000000000002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298.54000000000002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9145.6737666666668</v>
      </c>
      <c r="I129" s="37">
        <f>H129/G37</f>
        <v>7.0459736260914232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6.6966872110939907E-2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6.6966872110939907E-2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14754.769466666668</v>
      </c>
      <c r="I141" s="37">
        <f>H141/G37</f>
        <v>11.367310837185414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13731.794166666667</v>
      </c>
      <c r="I142" s="37">
        <f>H142/G37</f>
        <v>10.579194273240883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5.0191548382126348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5.0191548382126348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21269.63244666667</v>
      </c>
      <c r="I150" s="37">
        <f>H150/G37</f>
        <v>16.38646567539805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1298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16.38646567539805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3.7950085731895222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3.7950085731895222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19680.690594666667</v>
      </c>
      <c r="I162" s="37">
        <f>H162/G37</f>
        <v>15.162319410374936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1298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15.162319410374936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2.4932894476117102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2.4932894476117102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16968.083869666665</v>
      </c>
      <c r="I174" s="37">
        <f>H174/G37</f>
        <v>13.072483720852592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16968.083869666665</v>
      </c>
      <c r="F180" s="155">
        <f>E180*0.0987</f>
        <v>1674.7498779360999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1674.7498779360999</v>
      </c>
      <c r="I181" s="37">
        <f>H181/G37</f>
        <v>1.2902541432481509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18642.833747602766</v>
      </c>
      <c r="I183" s="37">
        <f>H183/G37</f>
        <v>14.362737864100744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1298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14.362737864100744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rnunes</cp:lastModifiedBy>
  <cp:lastPrinted>2024-03-28T13:11:21Z</cp:lastPrinted>
  <dcterms:created xsi:type="dcterms:W3CDTF">2021-07-30T11:32:38Z</dcterms:created>
  <dcterms:modified xsi:type="dcterms:W3CDTF">2024-03-28T13:15:08Z</dcterms:modified>
</cp:coreProperties>
</file>