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3\PE036_2023_TranspSaude_Micro_Onibus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180" i="1" l="1"/>
  <c r="H181" i="1" s="1"/>
  <c r="E101" i="1"/>
  <c r="F93" i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D63" i="1" l="1"/>
  <c r="F63" i="1" s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H137" i="1" s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E152" i="1" l="1"/>
  <c r="E164" i="1"/>
  <c r="H76" i="1"/>
  <c r="G14" i="1"/>
  <c r="E14" i="1"/>
  <c r="E11" i="1"/>
  <c r="C11" i="1"/>
  <c r="H60" i="1"/>
  <c r="D185" i="1"/>
  <c r="I181" i="1"/>
  <c r="H148" i="1"/>
  <c r="I148" i="1" s="1"/>
  <c r="C21" i="1"/>
  <c r="H97" i="1"/>
  <c r="G16" i="1"/>
  <c r="C16" i="1"/>
  <c r="E16" i="1"/>
  <c r="G15" i="1"/>
  <c r="E15" i="1"/>
  <c r="C14" i="1"/>
  <c r="E10" i="1"/>
  <c r="G64" i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G67" i="1" l="1"/>
  <c r="H67" i="1" s="1"/>
  <c r="C9" i="1"/>
  <c r="H64" i="1"/>
  <c r="G66" i="1"/>
  <c r="E9" i="1" s="1"/>
  <c r="D102" i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G13" i="1" s="1"/>
  <c r="E17" i="1"/>
  <c r="H129" i="1"/>
  <c r="H112" i="1"/>
  <c r="C13" i="1" l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H183" i="1" s="1"/>
  <c r="I170" i="1"/>
  <c r="I172" i="1" s="1"/>
  <c r="I183" i="1" l="1"/>
  <c r="G24" i="1"/>
  <c r="D24" i="1"/>
  <c r="I162" i="1"/>
  <c r="H166" i="1"/>
  <c r="H187" i="1"/>
  <c r="I174" i="1"/>
  <c r="E24" i="1"/>
  <c r="F10" i="1" l="1"/>
  <c r="F15" i="1"/>
  <c r="F14" i="1"/>
  <c r="F9" i="1"/>
  <c r="F12" i="1"/>
  <c r="F22" i="1"/>
  <c r="F11" i="1"/>
  <c r="F16" i="1"/>
  <c r="F20" i="1"/>
  <c r="F18" i="1"/>
  <c r="F19" i="1"/>
  <c r="F17" i="1"/>
  <c r="F13" i="1"/>
  <c r="E25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<sst xmlns="http://schemas.openxmlformats.org/spreadsheetml/2006/main" count="315" uniqueCount="186">
  <si>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</si>
  <si>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</si>
  <si>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</si>
  <si>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</si>
  <si>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</si>
  <si>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</si>
  <si>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</si>
  <si>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</si>
  <si>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</si>
  <si>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</si>
  <si>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</si>
  <si>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</si>
  <si>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</si>
  <si>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</si>
  <si>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</si>
  <si>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</si>
  <si>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</si>
  <si>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</si>
  <si>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</si>
  <si>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</si>
  <si>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</si>
  <si>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</si>
  <si>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</si>
  <si>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</si>
  <si>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</si>
  <si>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</si>
  <si>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</si>
  <si>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</si>
  <si>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</si>
  <si>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</si>
  <si>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</si>
  <si>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</si>
  <si>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</si>
  <si>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</si>
  <si>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</si>
  <si>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</si>
  <si>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</si>
  <si>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</si>
  <si>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</si>
  <si>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</si>
  <si>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</si>
  <si>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</si>
  <si>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</si>
  <si>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</si>
  <si>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</si>
  <si>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</si>
  <si>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</si>
  <si>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</si>
  <si>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</si>
  <si>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</si>
  <si>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</si>
  <si>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</si>
  <si>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</si>
  <si>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</si>
  <si>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</si>
  <si>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</si>
  <si>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</si>
  <si>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</si>
  <si>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</si>
  <si>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</si>
  <si>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</si>
  <si>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</si>
  <si>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</si>
  <si>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</si>
  <si>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</si>
  <si>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</si>
  <si>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</si>
  <si>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</si>
  <si>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</si>
  <si>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</si>
  <si>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</si>
  <si>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</si>
  <si>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</si>
  <si>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</si>
  <si>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</si>
  <si>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</si>
  <si>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</si>
  <si>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</si>
  <si>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</si>
  <si>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</si>
  <si>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</si>
  <si>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</si>
  <si>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</si>
  <si>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</si>
  <si>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</si>
  <si>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</si>
  <si>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</si>
  <si>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</si>
  <si>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</si>
  <si>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</si>
  <si>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</si>
  <si>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</si>
  <si>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</si>
  <si>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</si>
  <si>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</si>
  <si>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</si>
  <si>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</si>
  <si>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</si>
  <si>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</si>
  <si>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</si>
  <si>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</si>
  <si>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</si>
  <si>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</si>
  <si>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</si>
  <si>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</si>
  <si>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</si>
  <si>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</si>
  <si>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</si>
  <si>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</si>
  <si>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</si>
  <si>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</si>
  <si>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</si>
  <si>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</si>
  <si>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</si>
  <si>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</si>
  <si>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</si>
  <si>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</si>
  <si>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</si>
  <si>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</si>
  <si>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</si>
  <si>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</si>
  <si>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</si>
  <si>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</si>
  <si>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</si>
  <si>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</si>
  <si>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</si>
  <si>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</si>
  <si>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</si>
  <si>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</si>
  <si>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</si>
  <si>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</si>
  <si>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</si>
  <si>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</si>
  <si>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</si>
  <si>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</si>
  <si>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</si>
  <si>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</si>
  <si>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</si>
  <si>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</si>
  <si>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</si>
  <si>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</si>
  <si>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</si>
  <si>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</si>
  <si>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</si>
  <si>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</si>
  <si>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</si>
  <si>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</si>
  <si>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</si>
  <si>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</si>
  <si>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</si>
  <si>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</si>
  <si>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</si>
  <si>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</si>
  <si>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</si>
  <si>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</si>
  <si>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</si>
  <si>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</si>
  <si>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</si>
  <si>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</si>
  <si>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</si>
  <si>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</si>
  <si>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</si>
  <si>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</si>
  <si>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</si>
  <si>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</si>
  <si>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</si>
  <si>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</si>
  <si>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</si>
  <si>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</si>
  <si>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</si>
  <si>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</si>
  <si>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</si>
  <si>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</si>
  <si>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</si>
  <si>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</si>
  <si>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</si>
  <si>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</si>
  <si>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</si>
  <si>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</si>
  <si>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</si>
  <si>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</si>
  <si>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</si>
  <si>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</si>
  <si>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</si>
  <si>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</si>
  <si>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>Transporte de Pacientes Secretaria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</si>
</sst>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30">
    <font>
      <sz val="10"/>
      <color rgb="FF000000"/>
      <name val="Times New Roman"/>
      <charset val="204"/>
    </font>
    <font>
      <b/>
      <sz val="13"/>
      <name val="Arial"/>
    </font>
    <font>
      <b/>
      <sz val="9.5"/>
      <name val="Arial"/>
    </font>
    <font>
      <b/>
      <sz val="8"/>
      <name val="Arial"/>
    </font>
    <font>
      <b/>
      <sz val="11.5"/>
      <name val="Arial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7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7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9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right" vertical="top" shrinkToFit="1"/>
    </xf>
    <xf numFmtId="2" fontId="21" fillId="0" borderId="1" xfId="0" applyNumberFormat="1" applyFont="1" applyFill="1" applyBorder="1" applyAlignment="1">
      <alignment horizontal="right" vertical="top" shrinkToFit="1"/>
    </xf>
    <xf numFmtId="0" fontId="23" fillId="0" borderId="1" xfId="0" applyFont="1" applyFill="1" applyBorder="1" applyAlignment="1">
      <alignment horizontal="left" wrapText="1"/>
    </xf>
    <xf numFmtId="2" fontId="18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4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9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>
      <alignment horizontal="right" vertical="top" shrinkToFit="1"/>
    </xf>
    <xf numFmtId="4" fontId="21" fillId="0" borderId="4" xfId="0" applyNumberFormat="1" applyFont="1" applyFill="1" applyBorder="1" applyAlignment="1">
      <alignment horizontal="right" vertical="top" shrinkToFit="1"/>
    </xf>
    <xf numFmtId="0" fontId="26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164" zoomScale="120" zoomScaleNormal="120" workbookViewId="0">
      <selection activeCell="G25" sqref="G2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17"/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3"/>
      <c r="E3" s="184"/>
      <c r="F3" s="2" t="s">
        <v>4</v>
      </c>
      <c r="G3" s="183"/>
      <c r="H3" s="184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1" t="s">
        <v>185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4216.8307999999997</v>
      </c>
      <c r="D9" s="13">
        <f>((C9*100)/($C$24))/100</f>
        <v>9.3254808256637678E-2</v>
      </c>
      <c r="E9" s="70">
        <f>G66</f>
        <v>4216.8307999999997</v>
      </c>
      <c r="F9" s="13">
        <f>((E9*100)/($E$24))/100</f>
        <v>9.8754862456653839E-2</v>
      </c>
      <c r="G9" s="70">
        <f>SUM(G10:G12)</f>
        <v>3340.0295999999998</v>
      </c>
      <c r="H9" s="13">
        <f>((G9*100)/($G$24))/100</f>
        <v>7.7843922874831842E-2</v>
      </c>
    </row>
    <row r="10" spans="1:8" ht="12.6" customHeight="1">
      <c r="A10" s="185" t="s">
        <v>16</v>
      </c>
      <c r="B10" s="186"/>
      <c r="C10" s="66">
        <f>G49</f>
        <v>3304.7507999999998</v>
      </c>
      <c r="D10" s="92">
        <f>((C10*100)/($C$24))/100</f>
        <v>7.3084246631373015E-2</v>
      </c>
      <c r="E10" s="71">
        <f>G49</f>
        <v>3304.7507999999998</v>
      </c>
      <c r="F10" s="92">
        <f t="shared" ref="F10:F22" si="0">((E10*100)/($E$24))/100</f>
        <v>7.7394665848939614E-2</v>
      </c>
      <c r="G10" s="71">
        <f>G54</f>
        <v>2427.9495999999999</v>
      </c>
      <c r="H10" s="92">
        <f t="shared" ref="H10:H19" si="1">((G10*100)/($G$24))/100</f>
        <v>5.6586660611145138E-2</v>
      </c>
    </row>
    <row r="11" spans="1:8" ht="12.6" customHeight="1">
      <c r="A11" s="106" t="s">
        <v>17</v>
      </c>
      <c r="B11" s="107"/>
      <c r="C11" s="91">
        <f>G60</f>
        <v>54.08</v>
      </c>
      <c r="D11" s="92">
        <f t="shared" ref="D11:D21" si="2">((C11*100)/($C$24))/100</f>
        <v>1.1959740074273233E-3</v>
      </c>
      <c r="E11" s="72">
        <f>G60</f>
        <v>54.08</v>
      </c>
      <c r="F11" s="92">
        <f t="shared" si="0"/>
        <v>1.2665110873445148E-3</v>
      </c>
      <c r="G11" s="72">
        <f>G60</f>
        <v>54.08</v>
      </c>
      <c r="H11" s="92">
        <f t="shared" si="1"/>
        <v>1.2604077967066241E-3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1.8974587617837345E-2</v>
      </c>
      <c r="E12" s="72">
        <f>F63</f>
        <v>858</v>
      </c>
      <c r="F12" s="92">
        <f t="shared" si="0"/>
        <v>2.0093685520369706E-2</v>
      </c>
      <c r="G12" s="72">
        <f>F63</f>
        <v>858</v>
      </c>
      <c r="H12" s="92">
        <f t="shared" si="1"/>
        <v>1.9996854466980091E-2</v>
      </c>
    </row>
    <row r="13" spans="1:8" ht="12.6" customHeight="1">
      <c r="A13" s="113" t="s">
        <v>19</v>
      </c>
      <c r="B13" s="115"/>
      <c r="C13" s="73">
        <f>SUM(C14:C19)</f>
        <v>30588.891666666663</v>
      </c>
      <c r="D13" s="13">
        <f t="shared" si="2"/>
        <v>0.6764704021698148</v>
      </c>
      <c r="E13" s="73">
        <f>SUM(E14:E19)</f>
        <v>30588.891666666663</v>
      </c>
      <c r="F13" s="13">
        <f>((E13*100)/($E$24))/100</f>
        <v>0.71636779669773587</v>
      </c>
      <c r="G13" s="73">
        <f>SUM(G14:G19)</f>
        <v>30588.891666666663</v>
      </c>
      <c r="H13" s="13">
        <f t="shared" si="1"/>
        <v>0.7129156351568221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0.10615153912076834</v>
      </c>
      <c r="E14" s="66">
        <f>G76</f>
        <v>4800</v>
      </c>
      <c r="F14" s="92">
        <f t="shared" si="0"/>
        <v>0.11241222668738297</v>
      </c>
      <c r="G14" s="66">
        <f>G76</f>
        <v>4800</v>
      </c>
      <c r="H14" s="92">
        <f t="shared" si="1"/>
        <v>0.11187051450058792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1.8488059730200488E-2</v>
      </c>
      <c r="E15" s="66">
        <f>G87</f>
        <v>836</v>
      </c>
      <c r="F15" s="92">
        <f t="shared" si="0"/>
        <v>1.95784628147192E-2</v>
      </c>
      <c r="G15" s="66">
        <f>G87</f>
        <v>836</v>
      </c>
      <c r="H15" s="92">
        <f t="shared" si="1"/>
        <v>1.9484114608852399E-2</v>
      </c>
    </row>
    <row r="16" spans="1:8" ht="12.6" customHeight="1">
      <c r="A16" s="106" t="s">
        <v>22</v>
      </c>
      <c r="B16" s="107"/>
      <c r="C16" s="66">
        <f>G97</f>
        <v>740.14166666666677</v>
      </c>
      <c r="D16" s="92">
        <f t="shared" si="2"/>
        <v>1.6368161892516119E-2</v>
      </c>
      <c r="E16" s="66">
        <f>G97</f>
        <v>740.14166666666677</v>
      </c>
      <c r="F16" s="92">
        <f t="shared" si="0"/>
        <v>1.7333536002939746E-2</v>
      </c>
      <c r="G16" s="66">
        <f>G97</f>
        <v>740.14166666666677</v>
      </c>
      <c r="H16" s="92">
        <f t="shared" si="1"/>
        <v>1.7250006052775553E-2</v>
      </c>
    </row>
    <row r="17" spans="1:8" ht="12.6" customHeight="1">
      <c r="A17" s="106" t="s">
        <v>23</v>
      </c>
      <c r="B17" s="107"/>
      <c r="C17" s="66">
        <f>G112</f>
        <v>17772.949999999997</v>
      </c>
      <c r="D17" s="92">
        <f t="shared" si="2"/>
        <v>0.39304708275342909</v>
      </c>
      <c r="E17" s="66">
        <f>G112</f>
        <v>17772.949999999997</v>
      </c>
      <c r="F17" s="92">
        <f t="shared" si="0"/>
        <v>0.41622851756323392</v>
      </c>
      <c r="G17" s="66">
        <f>G112</f>
        <v>17772.949999999997</v>
      </c>
      <c r="H17" s="92">
        <f t="shared" si="1"/>
        <v>0.41422272097775498</v>
      </c>
    </row>
    <row r="18" spans="1:8" ht="12.6" customHeight="1">
      <c r="A18" s="106" t="s">
        <v>24</v>
      </c>
      <c r="B18" s="107"/>
      <c r="C18" s="66">
        <f>H119</f>
        <v>4528.8</v>
      </c>
      <c r="D18" s="92">
        <f t="shared" si="2"/>
        <v>0.10015397716044495</v>
      </c>
      <c r="E18" s="66">
        <f>H119</f>
        <v>4528.8</v>
      </c>
      <c r="F18" s="92">
        <f t="shared" si="0"/>
        <v>0.10606093587954585</v>
      </c>
      <c r="G18" s="66">
        <f>H119</f>
        <v>4528.8</v>
      </c>
      <c r="H18" s="92">
        <f t="shared" si="1"/>
        <v>0.10554983043130471</v>
      </c>
    </row>
    <row r="19" spans="1:8" ht="12.6" customHeight="1">
      <c r="A19" s="106" t="s">
        <v>25</v>
      </c>
      <c r="B19" s="107"/>
      <c r="C19" s="66">
        <f>H127</f>
        <v>1911</v>
      </c>
      <c r="D19" s="92">
        <f t="shared" si="2"/>
        <v>4.2261581512455904E-2</v>
      </c>
      <c r="E19" s="66">
        <f>H127</f>
        <v>1911</v>
      </c>
      <c r="F19" s="92">
        <f t="shared" si="0"/>
        <v>4.4754117749914349E-2</v>
      </c>
      <c r="G19" s="66">
        <f>H127</f>
        <v>1911</v>
      </c>
      <c r="H19" s="92">
        <f t="shared" si="1"/>
        <v>4.4538448585546571E-2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1.9222937989571973E-3</v>
      </c>
      <c r="E20" s="73">
        <f>H139</f>
        <v>86.923000000000002</v>
      </c>
      <c r="F20" s="13">
        <f t="shared" si="0"/>
        <v>2.0356683292390393E-3</v>
      </c>
      <c r="G20" s="73">
        <f>H139</f>
        <v>86.923000000000002</v>
      </c>
      <c r="H20" s="13">
        <f>((G20*100)/($G$24))/100</f>
        <v>2.0258584858197089E-3</v>
      </c>
    </row>
    <row r="21" spans="1:8" ht="12.6" customHeight="1">
      <c r="A21" s="162" t="s">
        <v>27</v>
      </c>
      <c r="B21" s="163"/>
      <c r="C21" s="73">
        <f>H146</f>
        <v>10325.728565000001</v>
      </c>
      <c r="D21" s="13">
        <f t="shared" si="2"/>
        <v>0.22835249577459021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7807.3360340000008</v>
      </c>
      <c r="F22" s="13">
        <f t="shared" si="0"/>
        <v>0.18284167251637118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v>5286.89</v>
      </c>
      <c r="H23" s="13">
        <f>((G23*100)/($G$24))/100</f>
        <v>0.12321814675166945</v>
      </c>
    </row>
    <row r="24" spans="1:8" ht="12.6" customHeight="1">
      <c r="A24" s="113" t="s">
        <v>30</v>
      </c>
      <c r="B24" s="115"/>
      <c r="C24" s="74">
        <f>SUM(C21,C20,C13,C9)</f>
        <v>45218.374031666666</v>
      </c>
      <c r="D24" s="13">
        <f>SUM(D9,D13,D20,D21)</f>
        <v>0.99999999999999978</v>
      </c>
      <c r="E24" s="75">
        <f>SUM(E22,E20,E13,E9)</f>
        <v>42699.981500666661</v>
      </c>
      <c r="F24" s="13">
        <f>SUM(F9,F13,F20,F22)</f>
        <v>1</v>
      </c>
      <c r="G24" s="74">
        <f>H183</f>
        <v>42906.748229666664</v>
      </c>
      <c r="H24" s="13">
        <f>SUM(H9,H13,H20,H23)</f>
        <v>0.91600356326914312</v>
      </c>
    </row>
    <row r="25" spans="1:8" ht="12.6" customHeight="1">
      <c r="A25" s="113" t="s">
        <v>31</v>
      </c>
      <c r="B25" s="115"/>
      <c r="C25" s="74">
        <f>C24/G37</f>
        <v>4.9690520913919416</v>
      </c>
      <c r="D25" s="6"/>
      <c r="E25" s="76">
        <f>E24/G37</f>
        <v>4.6923056594139192</v>
      </c>
      <c r="F25" s="6"/>
      <c r="G25" s="74">
        <f>G24/G37</f>
        <v>4.7150272779853477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2014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2014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350</v>
      </c>
      <c r="G37" s="18">
        <f>F38*F37</f>
        <v>9100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26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1828</v>
      </c>
      <c r="F44" s="33">
        <v>2014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2014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1828</v>
      </c>
      <c r="F46" s="33">
        <f>E46*0.7061</f>
        <v>1290.7507999999998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3304.7507999999998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3118.75</v>
      </c>
      <c r="F48" s="33">
        <f>SUM(F47)</f>
        <v>3304.7507999999998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3304.7507999999998</v>
      </c>
      <c r="H49" s="37">
        <f>G49/G37</f>
        <v>0.36315942857142852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1828</v>
      </c>
      <c r="F51" s="38">
        <f>E51*0.3282</f>
        <v>599.94960000000003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2427.9495999999999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2427</v>
      </c>
      <c r="F53" s="33">
        <f>SUM(F52)</f>
        <v>2427.9495999999999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2427.9495999999999</v>
      </c>
      <c r="H54" s="37">
        <f>G54/G37</f>
        <v>0.26680764835164833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26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52</v>
      </c>
      <c r="E59" s="38">
        <v>1.04</v>
      </c>
      <c r="F59" s="38">
        <f>D59*E59</f>
        <v>54.08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54.08</v>
      </c>
      <c r="H60" s="42">
        <f>G60/G37</f>
        <v>5.942857142857143E-3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f>F38</f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9.4285714285714292E-2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4216.8307999999997</v>
      </c>
      <c r="H66" s="37">
        <f>G66/G37</f>
        <v>0.46338799999999997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3340.0295999999998</v>
      </c>
      <c r="H67" s="37">
        <f>G67/G37</f>
        <v>0.36703621978021977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0.52747252747252749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9.1868131868131864E-2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4800</v>
      </c>
      <c r="F90" s="33">
        <f>E90</f>
        <v>4800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8881.7000000000007</v>
      </c>
      <c r="F96" s="51">
        <f>E96/D96</f>
        <v>740.14166666666677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740.14166666666677</v>
      </c>
      <c r="H97" s="37">
        <f>G97/G37</f>
        <v>8.1334249084249091E-2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9100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3.5</v>
      </c>
      <c r="E101" s="38">
        <f>G34</f>
        <v>6.75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9100</v>
      </c>
      <c r="E102" s="54">
        <v>1.1160000000000001</v>
      </c>
      <c r="F102" s="33">
        <v>17550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9100</v>
      </c>
      <c r="E104" s="54">
        <v>2.1000000000000001E-2</v>
      </c>
      <c r="F104" s="38">
        <f>D104*E104</f>
        <v>191.10000000000002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9100</v>
      </c>
      <c r="E106" s="57">
        <v>1E-3</v>
      </c>
      <c r="F106" s="38">
        <f>D106*E106</f>
        <v>9.1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9100</v>
      </c>
      <c r="E108" s="57">
        <v>5.0000000000000001E-4</v>
      </c>
      <c r="F108" s="38">
        <f>D108*E108</f>
        <v>4.55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9100</v>
      </c>
      <c r="E110" s="54">
        <v>2E-3</v>
      </c>
      <c r="F110" s="38">
        <f>D110*E110</f>
        <v>18.2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1.1404999999999998</v>
      </c>
      <c r="F111" s="18">
        <f>SUM(F102:F110)</f>
        <v>17772.949999999997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17772.949999999997</v>
      </c>
      <c r="H112" s="37">
        <f>G112/C99</f>
        <v>1.9530714285714283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9100</v>
      </c>
      <c r="E115" s="20">
        <v>0.4</v>
      </c>
      <c r="F115" s="108">
        <f>D115*E115</f>
        <v>3640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26</v>
      </c>
      <c r="E117" s="89">
        <v>18.8</v>
      </c>
      <c r="F117" s="143">
        <f>D117*E117</f>
        <v>488.8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4528.8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4528.8</v>
      </c>
      <c r="I119" s="37">
        <f>H119/G37</f>
        <v>0.4976703296703297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1799</v>
      </c>
      <c r="F122" s="108">
        <f>D122*E122</f>
        <v>10794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/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9100</v>
      </c>
      <c r="E126" s="79">
        <v>0.21</v>
      </c>
      <c r="F126" s="152">
        <f>D126*E126</f>
        <v>1911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1911</v>
      </c>
      <c r="I127" s="37">
        <f>H127/G37</f>
        <v>0.21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30588.891666666663</v>
      </c>
      <c r="I129" s="37">
        <f>H129/G37</f>
        <v>3.3614166666666661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9.5519780219780227E-3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9.5519780219780227E-3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34892.645466666661</v>
      </c>
      <c r="I141" s="37">
        <f>H141/G37</f>
        <v>3.8343566446886439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34015.84426666666</v>
      </c>
      <c r="I142" s="37">
        <f>H142/G37</f>
        <v>3.7380048644688637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31918.79</v>
      </c>
      <c r="F145" s="108">
        <f>E145*0.3235</f>
        <v>10325.728565000001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10325.728565000001</v>
      </c>
      <c r="I146" s="37">
        <f>H146/G37</f>
        <v>1.1346954467032968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10325.728565000001</v>
      </c>
      <c r="I148" s="37">
        <f>H148/G37</f>
        <v>1.1346954467032968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45218.374031666666</v>
      </c>
      <c r="I150" s="37">
        <f>H150/G37</f>
        <v>4.9690520913919416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9100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4.9690520913919416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31918.79</v>
      </c>
      <c r="F157" s="108">
        <f>E157*0.2446</f>
        <v>7807.3360340000008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7807.3360340000008</v>
      </c>
      <c r="I158" s="37">
        <f>H158/G37</f>
        <v>0.85794901472527485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7807.3360340000008</v>
      </c>
      <c r="I160" s="37">
        <f>I158</f>
        <v>0.85794901472527485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42699.981500666661</v>
      </c>
      <c r="I162" s="37">
        <f>H162/G37</f>
        <v>4.6923056594139192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9100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4.6923056594139192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31227.94</v>
      </c>
      <c r="F169" s="108">
        <f>E169*0.1693</f>
        <v>5286.8902420000004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5286.8902420000004</v>
      </c>
      <c r="I170" s="37">
        <f>H170/G37</f>
        <v>0.58097694967032976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5286.8902420000004</v>
      </c>
      <c r="I172" s="37">
        <f>I170</f>
        <v>0.58097694967032976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39302.734508666661</v>
      </c>
      <c r="I174" s="37">
        <f>H174/G37</f>
        <v>4.3189818141391934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v>36514.83</v>
      </c>
      <c r="F180" s="108">
        <f>E180*0.0987</f>
        <v>3604.0137209999998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3604.0137209999998</v>
      </c>
      <c r="I181" s="37">
        <f>H181/G37</f>
        <v>0.3960454638461538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42906.748229666664</v>
      </c>
      <c r="I183" s="37">
        <f>H183/G37</f>
        <v>4.7150272779853477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9100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4.7150272779853477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2023-10-30T13:23:03Z</cp:lastPrinted>
  <dcterms:created xsi:type="dcterms:W3CDTF">2021-07-30T11:32:38Z</dcterms:created>
  <dcterms:modified xsi:type="dcterms:W3CDTF">2023-10-30T13:50:06Z</dcterms:modified>
</cp:coreProperties>
</file>