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3\PE029_2023_ TranspSaude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I137" i="1" s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I139" i="1"/>
  <c r="H66" i="1" l="1"/>
  <c r="E19" i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G24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<sst xmlns="http://schemas.openxmlformats.org/spreadsheetml/2006/main" count="316" uniqueCount="187">
  <si>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</si>
  <si>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</si>
  <si>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</si>
  <si>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</si>
  <si>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</si>
  <si>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</si>
  <si>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</si>
  <si>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</si>
  <si>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</si>
  <si>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</si>
  <si>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</si>
  <si>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</si>
  <si>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</si>
  <si>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</si>
  <si>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</si>
  <si>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</si>
  <si>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</si>
  <si>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</si>
  <si>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</si>
  <si>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</si>
  <si>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</si>
  <si>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</si>
  <si>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</si>
  <si>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</si>
  <si>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</si>
  <si>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</si>
  <si>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</si>
  <si>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</si>
  <si>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</si>
  <si>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</si>
  <si>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</si>
  <si>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</si>
  <si>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</si>
  <si>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</si>
  <si>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</si>
  <si>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</si>
  <si>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</si>
  <si>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</si>
  <si>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</si>
  <si>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</si>
  <si>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</si>
  <si>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</si>
  <si>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</si>
  <si>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</si>
  <si>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</si>
  <si>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</si>
  <si>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</si>
  <si>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</si>
  <si>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</si>
  <si>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</si>
  <si>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</si>
  <si>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</si>
  <si>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</si>
  <si>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</si>
  <si>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</si>
  <si>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</si>
  <si>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</si>
  <si>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</si>
  <si>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</si>
  <si>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</si>
  <si>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</si>
  <si>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</si>
  <si>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</si>
  <si>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</si>
  <si>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</si>
  <si>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</si>
  <si>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</si>
  <si>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</si>
  <si>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</si>
  <si>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</si>
  <si>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</si>
  <si>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</si>
  <si>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</si>
  <si>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</si>
  <si>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</si>
  <si>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</si>
  <si>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</si>
  <si>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</si>
  <si>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</si>
  <si>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</si>
  <si>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</si>
  <si>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</si>
  <si>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</si>
  <si>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</si>
  <si>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</si>
  <si>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</si>
  <si>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</si>
  <si>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</si>
  <si>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</si>
  <si>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</si>
  <si>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</si>
  <si>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</si>
  <si>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</si>
  <si>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</si>
  <si>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</si>
  <si>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</si>
  <si>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</si>
  <si>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</si>
  <si>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</si>
  <si>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</si>
  <si>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</si>
  <si>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</si>
  <si>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</si>
  <si>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</si>
  <si>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</si>
  <si>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</si>
  <si>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</si>
  <si>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</si>
  <si>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</si>
  <si>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</si>
  <si>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</si>
  <si>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</si>
  <si>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</si>
  <si>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</si>
  <si>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</si>
  <si>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</si>
  <si>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</si>
  <si>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</si>
  <si>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</si>
  <si>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</si>
  <si>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</si>
  <si>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</si>
  <si>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</si>
  <si>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</si>
  <si>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</si>
  <si>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</si>
  <si>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</si>
  <si>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</si>
  <si>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</si>
  <si>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</si>
  <si>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</si>
  <si>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</si>
  <si>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</si>
  <si>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</si>
  <si>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</si>
  <si>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</si>
  <si>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</si>
  <si>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</si>
  <si>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</si>
  <si>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</si>
  <si>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</si>
  <si>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</si>
  <si>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</si>
  <si>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</si>
  <si>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</si>
  <si>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</si>
  <si>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</si>
  <si>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</si>
  <si>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</si>
  <si>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</si>
  <si>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</si>
  <si>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</si>
  <si>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</si>
  <si>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</si>
  <si>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</si>
  <si>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</si>
  <si>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</si>
  <si>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</si>
  <si>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</si>
  <si>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</si>
  <si>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</si>
  <si>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</si>
  <si>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</si>
  <si>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</si>
  <si>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</si>
  <si>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</si>
  <si>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</si>
  <si>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</si>
  <si>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</si>
  <si>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</si>
  <si>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</si>
  <si>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</si>
  <si>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</si>
  <si>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</si>
  <si>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</si>
  <si>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</si>
  <si>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</si>
  <si>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</si>
  <si>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</si>
  <si>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</si>
  <si>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</si>
  <si>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</si>
  <si>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</si>
  <si>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</si>
  <si>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</si>
  <si>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>Transporte de Pacientes Secretaria da Saúde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</si>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</sst>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7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="120" zoomScaleNormal="120" workbookViewId="0">
      <selection activeCell="A191" sqref="A191:K191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80" t="s">
        <v>0</v>
      </c>
      <c r="B1" s="181"/>
      <c r="C1" s="181"/>
      <c r="D1" s="181"/>
      <c r="E1" s="181"/>
      <c r="F1" s="181"/>
      <c r="G1" s="181"/>
      <c r="H1" s="182"/>
    </row>
    <row r="2" spans="1:8" ht="13.5" customHeight="1">
      <c r="A2" s="167" t="s">
        <v>1</v>
      </c>
      <c r="B2" s="168"/>
      <c r="C2" s="117"/>
      <c r="D2" s="117"/>
      <c r="E2" s="117"/>
      <c r="F2" s="117"/>
      <c r="G2" s="117"/>
      <c r="H2" s="118"/>
    </row>
    <row r="3" spans="1:8" ht="18.2" customHeight="1">
      <c r="A3" s="2" t="s">
        <v>2</v>
      </c>
      <c r="B3" s="3"/>
      <c r="C3" s="2" t="s">
        <v>3</v>
      </c>
      <c r="D3" s="183"/>
      <c r="E3" s="184"/>
      <c r="F3" s="2" t="s">
        <v>4</v>
      </c>
      <c r="G3" s="183"/>
      <c r="H3" s="184"/>
    </row>
    <row r="4" spans="1:8" ht="38.25" customHeight="1">
      <c r="A4" s="4" t="s">
        <v>5</v>
      </c>
      <c r="B4" s="171" t="s">
        <v>184</v>
      </c>
      <c r="C4" s="172"/>
      <c r="D4" s="5" t="s">
        <v>6</v>
      </c>
      <c r="E4" s="171" t="s">
        <v>185</v>
      </c>
      <c r="F4" s="173"/>
      <c r="G4" s="173"/>
      <c r="H4" s="1"/>
    </row>
    <row r="5" spans="1:8" ht="8.4499999999999993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4" t="s">
        <v>8</v>
      </c>
      <c r="B7" s="175"/>
      <c r="C7" s="176" t="s">
        <v>9</v>
      </c>
      <c r="D7" s="177"/>
      <c r="E7" s="178" t="s">
        <v>10</v>
      </c>
      <c r="F7" s="179"/>
      <c r="G7" s="178" t="s">
        <v>11</v>
      </c>
      <c r="H7" s="179"/>
    </row>
    <row r="8" spans="1:8" ht="22.7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13" t="s">
        <v>15</v>
      </c>
      <c r="B9" s="115"/>
      <c r="C9" s="90">
        <f>SUM(C10:C12)</f>
        <v>5530.4926999999998</v>
      </c>
      <c r="D9" s="13">
        <f>((C9*100)/($C$24))/100</f>
        <v>0.20749555488132335</v>
      </c>
      <c r="E9" s="70">
        <f>G66</f>
        <v>5530.4926999999998</v>
      </c>
      <c r="F9" s="13">
        <f>((E9*100)/($E$24))/100</f>
        <v>0.22064949679148349</v>
      </c>
      <c r="G9" s="70">
        <f>SUM(G10:G12)</f>
        <v>4507.5173999999997</v>
      </c>
      <c r="H9" s="13">
        <f>((G9*100)/($G$24))/100</f>
        <v>0.18354472719725951</v>
      </c>
    </row>
    <row r="10" spans="1:8" ht="12.6" customHeight="1">
      <c r="A10" s="185" t="s">
        <v>16</v>
      </c>
      <c r="B10" s="186"/>
      <c r="C10" s="66">
        <f>G49</f>
        <v>4618.4126999999999</v>
      </c>
      <c r="D10" s="92">
        <f>((C10*100)/($C$24))/100</f>
        <v>0.17327572023690593</v>
      </c>
      <c r="E10" s="71">
        <f>G49</f>
        <v>4618.4126999999999</v>
      </c>
      <c r="F10" s="92">
        <f t="shared" ref="F10:F22" si="0">((E10*100)/($E$24))/100</f>
        <v>0.18426033511090187</v>
      </c>
      <c r="G10" s="71">
        <f>G54</f>
        <v>3595.4373999999998</v>
      </c>
      <c r="H10" s="92">
        <f t="shared" ref="H10:H19" si="1">((G10*100)/($G$24))/100</f>
        <v>0.14640510910458693</v>
      </c>
    </row>
    <row r="11" spans="1:8" ht="12.6" customHeight="1">
      <c r="A11" s="106" t="s">
        <v>17</v>
      </c>
      <c r="B11" s="107"/>
      <c r="C11" s="91">
        <f>G60</f>
        <v>54.08</v>
      </c>
      <c r="D11" s="92">
        <f t="shared" ref="D11:D21" si="2">((C11*100)/($C$24))/100</f>
        <v>2.0289981773200724E-3</v>
      </c>
      <c r="E11" s="72">
        <f>G60</f>
        <v>54.08</v>
      </c>
      <c r="F11" s="92">
        <f t="shared" si="0"/>
        <v>2.1576241817448608E-3</v>
      </c>
      <c r="G11" s="72">
        <f>G60</f>
        <v>54.08</v>
      </c>
      <c r="H11" s="92">
        <f t="shared" si="1"/>
        <v>2.2021210271596058E-3</v>
      </c>
    </row>
    <row r="12" spans="1:8" ht="12.6" customHeight="1">
      <c r="A12" s="106" t="s">
        <v>18</v>
      </c>
      <c r="B12" s="107"/>
      <c r="C12" s="91">
        <f>F63</f>
        <v>858</v>
      </c>
      <c r="D12" s="92">
        <f t="shared" si="2"/>
        <v>3.2190836467097299E-2</v>
      </c>
      <c r="E12" s="72">
        <f>F63</f>
        <v>858</v>
      </c>
      <c r="F12" s="92">
        <f t="shared" si="0"/>
        <v>3.4231537498836735E-2</v>
      </c>
      <c r="G12" s="72">
        <f>F63</f>
        <v>858</v>
      </c>
      <c r="H12" s="92">
        <f t="shared" si="1"/>
        <v>3.4937497065512975E-2</v>
      </c>
    </row>
    <row r="13" spans="1:8" ht="12.6" customHeight="1">
      <c r="A13" s="113" t="s">
        <v>19</v>
      </c>
      <c r="B13" s="115"/>
      <c r="C13" s="73">
        <f>SUM(C14:C19)</f>
        <v>14521.269166666667</v>
      </c>
      <c r="D13" s="13">
        <f t="shared" si="2"/>
        <v>0.54481561892642072</v>
      </c>
      <c r="E13" s="73">
        <f>SUM(E14:E19)</f>
        <v>14521.269166666667</v>
      </c>
      <c r="F13" s="13">
        <f>((E13*100)/($E$24))/100</f>
        <v>0.57935357809959409</v>
      </c>
      <c r="G13" s="73">
        <f>SUM(G14:G19)</f>
        <v>14521.269166666667</v>
      </c>
      <c r="H13" s="13">
        <f t="shared" si="1"/>
        <v>0.59130163041718031</v>
      </c>
    </row>
    <row r="14" spans="1:8" ht="12.6" customHeight="1">
      <c r="A14" s="106" t="s">
        <v>20</v>
      </c>
      <c r="B14" s="107"/>
      <c r="C14" s="66">
        <f>G76</f>
        <v>4800</v>
      </c>
      <c r="D14" s="92">
        <f t="shared" si="2"/>
        <v>0.18008859562012475</v>
      </c>
      <c r="E14" s="66">
        <f>G76</f>
        <v>4800</v>
      </c>
      <c r="F14" s="92">
        <f t="shared" si="0"/>
        <v>0.19150510488859712</v>
      </c>
      <c r="G14" s="66">
        <f>G76</f>
        <v>4800</v>
      </c>
      <c r="H14" s="92">
        <f t="shared" si="1"/>
        <v>0.19545452903783481</v>
      </c>
    </row>
    <row r="15" spans="1:8" ht="12.6" customHeight="1">
      <c r="A15" s="106" t="s">
        <v>21</v>
      </c>
      <c r="B15" s="107"/>
      <c r="C15" s="66">
        <f>G87</f>
        <v>836</v>
      </c>
      <c r="D15" s="92">
        <f t="shared" si="2"/>
        <v>3.1365430403838393E-2</v>
      </c>
      <c r="E15" s="66">
        <f>G87</f>
        <v>836</v>
      </c>
      <c r="F15" s="92">
        <f t="shared" si="0"/>
        <v>3.3353805768097336E-2</v>
      </c>
      <c r="G15" s="66">
        <f>G87</f>
        <v>836</v>
      </c>
      <c r="H15" s="92">
        <f t="shared" si="1"/>
        <v>3.4041663807422899E-2</v>
      </c>
    </row>
    <row r="16" spans="1:8" ht="12.6" customHeight="1">
      <c r="A16" s="106" t="s">
        <v>22</v>
      </c>
      <c r="B16" s="107"/>
      <c r="C16" s="66">
        <f>G97</f>
        <v>583.86916666666673</v>
      </c>
      <c r="D16" s="92">
        <f t="shared" si="2"/>
        <v>2.190587046893595E-2</v>
      </c>
      <c r="E16" s="66">
        <f>G97</f>
        <v>583.86916666666673</v>
      </c>
      <c r="F16" s="92">
        <f t="shared" si="0"/>
        <v>2.3294567917441208E-2</v>
      </c>
      <c r="G16" s="66">
        <f>G97</f>
        <v>583.86916666666673</v>
      </c>
      <c r="H16" s="92">
        <f t="shared" si="1"/>
        <v>2.3774973539697174E-2</v>
      </c>
    </row>
    <row r="17" spans="1:8" ht="12.6" customHeight="1">
      <c r="A17" s="106" t="s">
        <v>23</v>
      </c>
      <c r="B17" s="107"/>
      <c r="C17" s="66">
        <f>G112</f>
        <v>3907.7999999999997</v>
      </c>
      <c r="D17" s="92">
        <f t="shared" si="2"/>
        <v>0.14661462790923407</v>
      </c>
      <c r="E17" s="66">
        <f>G112</f>
        <v>3907.7999999999997</v>
      </c>
      <c r="F17" s="92">
        <f t="shared" si="0"/>
        <v>0.15590909351742913</v>
      </c>
      <c r="G17" s="66">
        <f>G112</f>
        <v>3907.7999999999997</v>
      </c>
      <c r="H17" s="92">
        <f t="shared" si="1"/>
        <v>0.15912441845292727</v>
      </c>
    </row>
    <row r="18" spans="1:8" ht="12.6" customHeight="1">
      <c r="A18" s="106" t="s">
        <v>24</v>
      </c>
      <c r="B18" s="107"/>
      <c r="C18" s="66">
        <f>H119</f>
        <v>3301.6</v>
      </c>
      <c r="D18" s="92">
        <f t="shared" si="2"/>
        <v>0.12387093902070914</v>
      </c>
      <c r="E18" s="66">
        <f>H119</f>
        <v>3301.6</v>
      </c>
      <c r="F18" s="92">
        <f t="shared" si="0"/>
        <v>0.13172359464587338</v>
      </c>
      <c r="G18" s="66">
        <f>H119</f>
        <v>3301.6</v>
      </c>
      <c r="H18" s="92">
        <f t="shared" si="1"/>
        <v>0.13444014022319073</v>
      </c>
    </row>
    <row r="19" spans="1:8" ht="12.6" customHeight="1">
      <c r="A19" s="106" t="s">
        <v>25</v>
      </c>
      <c r="B19" s="107"/>
      <c r="C19" s="66">
        <f>H127</f>
        <v>1092</v>
      </c>
      <c r="D19" s="92">
        <f t="shared" si="2"/>
        <v>4.0970155503578382E-2</v>
      </c>
      <c r="E19" s="66">
        <f>H127</f>
        <v>1092</v>
      </c>
      <c r="F19" s="92">
        <f t="shared" si="0"/>
        <v>4.3567411362155847E-2</v>
      </c>
      <c r="G19" s="66">
        <f>H127</f>
        <v>1092</v>
      </c>
      <c r="H19" s="92">
        <f t="shared" si="1"/>
        <v>4.4465905356107421E-2</v>
      </c>
    </row>
    <row r="20" spans="1:8" ht="12.6" customHeight="1">
      <c r="A20" s="113" t="s">
        <v>26</v>
      </c>
      <c r="B20" s="115"/>
      <c r="C20" s="73">
        <f>H139</f>
        <v>86.923000000000002</v>
      </c>
      <c r="D20" s="13">
        <f>((C20*100)/($C$24))/100</f>
        <v>3.261216874393355E-3</v>
      </c>
      <c r="E20" s="73">
        <f>H139</f>
        <v>86.923000000000002</v>
      </c>
      <c r="F20" s="13">
        <f t="shared" si="0"/>
        <v>3.4679579650482347E-3</v>
      </c>
      <c r="G20" s="73">
        <f>H139</f>
        <v>86.923000000000002</v>
      </c>
      <c r="H20" s="13">
        <f>((G20*100)/($G$24))/100</f>
        <v>3.5394779224074409E-3</v>
      </c>
    </row>
    <row r="21" spans="1:8" ht="12.6" customHeight="1">
      <c r="A21" s="162" t="s">
        <v>27</v>
      </c>
      <c r="B21" s="163"/>
      <c r="C21" s="73">
        <f>H146</f>
        <v>6514.8629799999999</v>
      </c>
      <c r="D21" s="13">
        <f t="shared" si="2"/>
        <v>0.24442760931786267</v>
      </c>
      <c r="E21" s="14"/>
      <c r="F21" s="13"/>
      <c r="G21" s="14"/>
      <c r="H21" s="13"/>
    </row>
    <row r="22" spans="1:8" ht="12.6" customHeight="1">
      <c r="A22" s="162" t="s">
        <v>28</v>
      </c>
      <c r="B22" s="163"/>
      <c r="C22" s="14"/>
      <c r="D22" s="14"/>
      <c r="E22" s="73">
        <f>H158</f>
        <v>4925.921128</v>
      </c>
      <c r="F22" s="13">
        <f t="shared" si="0"/>
        <v>0.1965289671438743</v>
      </c>
      <c r="G22" s="14"/>
      <c r="H22" s="13"/>
    </row>
    <row r="23" spans="1:8" ht="12.6" customHeight="1">
      <c r="A23" s="162" t="s">
        <v>29</v>
      </c>
      <c r="B23" s="163"/>
      <c r="C23" s="14"/>
      <c r="D23" s="14"/>
      <c r="E23" s="14"/>
      <c r="F23" s="14"/>
      <c r="G23" s="73">
        <f>H170+H181</f>
        <v>5442.4320309160994</v>
      </c>
      <c r="H23" s="13">
        <f>((G23*100)/($G$24))/100</f>
        <v>0.22161416446315274</v>
      </c>
    </row>
    <row r="24" spans="1:8" ht="12.6" customHeight="1">
      <c r="A24" s="113" t="s">
        <v>30</v>
      </c>
      <c r="B24" s="115"/>
      <c r="C24" s="74">
        <f>SUM(C21,C20,C13,C9)</f>
        <v>26653.547846666665</v>
      </c>
      <c r="D24" s="13">
        <f>SUM(D9,D13,D20,D21)</f>
        <v>1</v>
      </c>
      <c r="E24" s="75">
        <f>SUM(E22,E20,E13,E9)</f>
        <v>25064.605994666665</v>
      </c>
      <c r="F24" s="13">
        <f>SUM(F9,F13,F20,F22)</f>
        <v>1.0000000000000002</v>
      </c>
      <c r="G24" s="74">
        <f>SUM(G23,G20,G13,G9)</f>
        <v>24558.141597582766</v>
      </c>
      <c r="H24" s="13">
        <f>SUM(H9,H13,H20,H23)</f>
        <v>0.99999999999999989</v>
      </c>
    </row>
    <row r="25" spans="1:8" ht="12.6" customHeight="1">
      <c r="A25" s="113" t="s">
        <v>31</v>
      </c>
      <c r="B25" s="115"/>
      <c r="C25" s="74">
        <f>C24/G37</f>
        <v>5.1256822782051277</v>
      </c>
      <c r="D25" s="6"/>
      <c r="E25" s="76">
        <f>E24/G37</f>
        <v>4.8201165374358972</v>
      </c>
      <c r="F25" s="6"/>
      <c r="G25" s="74">
        <f>G24/G37</f>
        <v>4.722719537996686</v>
      </c>
      <c r="H25" s="13"/>
    </row>
    <row r="26" spans="1:8" ht="10.7" customHeight="1">
      <c r="A26" s="116"/>
      <c r="B26" s="117"/>
      <c r="C26" s="117"/>
      <c r="D26" s="117"/>
      <c r="E26" s="117"/>
      <c r="F26" s="117"/>
      <c r="G26" s="118"/>
      <c r="H26" s="122"/>
    </row>
    <row r="27" spans="1:8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8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8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2707</v>
      </c>
      <c r="H29" s="123"/>
    </row>
    <row r="30" spans="1:8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2707</v>
      </c>
      <c r="H30" s="123"/>
    </row>
    <row r="31" spans="1:8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8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200</v>
      </c>
      <c r="G37" s="18">
        <f>F38*F37</f>
        <v>5200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26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2707</v>
      </c>
      <c r="F44" s="33">
        <v>2707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2707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4618.4126999999999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4618.4126999999999</v>
      </c>
      <c r="H49" s="37">
        <f>G49/G37</f>
        <v>0.88815628846153838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3595.4373999999998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3595.4373999999998</v>
      </c>
      <c r="H54" s="37">
        <f>G54/G37</f>
        <v>0.69143026923076922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 ht="19.5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4.5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26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52</v>
      </c>
      <c r="E59" s="38">
        <v>1.04</v>
      </c>
      <c r="F59" s="38">
        <f>D59*E59</f>
        <v>54.08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54.08</v>
      </c>
      <c r="H60" s="42">
        <f>G60/G37</f>
        <v>1.04E-2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0.16500000000000001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5530.4926999999998</v>
      </c>
      <c r="H66" s="37">
        <f>G66/G37</f>
        <v>1.0635562884615384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4507.5173999999997</v>
      </c>
      <c r="H67" s="37">
        <f>G67/G37</f>
        <v>0.86683026923076922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0.92307692307692313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 ht="19.5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0.16076923076923078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 ht="19.5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2924.73</v>
      </c>
      <c r="F90" s="33">
        <f>E90</f>
        <v>2924.73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583.86916666666673</v>
      </c>
      <c r="H97" s="37">
        <f>G97/G37</f>
        <v>0.11228253205128207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5200</v>
      </c>
      <c r="D99" s="96"/>
      <c r="E99" s="97"/>
      <c r="F99" s="97"/>
      <c r="G99" s="98"/>
      <c r="H99" s="95"/>
    </row>
    <row r="100" spans="1:8" ht="19.5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3.5</v>
      </c>
      <c r="E101" s="38">
        <v>5.09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5200</v>
      </c>
      <c r="E102" s="54">
        <v>0.72699999999999998</v>
      </c>
      <c r="F102" s="33">
        <f>D102*E102</f>
        <v>3780.4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5200</v>
      </c>
      <c r="E104" s="54">
        <v>2.1000000000000001E-2</v>
      </c>
      <c r="F104" s="38">
        <f>D104*E104</f>
        <v>109.2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5200</v>
      </c>
      <c r="E106" s="57">
        <v>1E-3</v>
      </c>
      <c r="F106" s="38">
        <f>D106*E106</f>
        <v>5.2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5200</v>
      </c>
      <c r="E108" s="57">
        <v>5.0000000000000001E-4</v>
      </c>
      <c r="F108" s="38">
        <f>D108*E108</f>
        <v>2.6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5200</v>
      </c>
      <c r="E110" s="54">
        <v>2E-3</v>
      </c>
      <c r="F110" s="38">
        <f>D110*E110</f>
        <v>10.4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0.75149999999999995</v>
      </c>
      <c r="F111" s="18">
        <f>SUM(F102:F110)</f>
        <v>3907.7999999999997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3907.7999999999997</v>
      </c>
      <c r="H112" s="37">
        <f>G112/C99</f>
        <v>0.75149999999999995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19.5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5200</v>
      </c>
      <c r="E115" s="20">
        <v>0.45</v>
      </c>
      <c r="F115" s="108">
        <f>D115*E115</f>
        <v>2340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26</v>
      </c>
      <c r="E117" s="89">
        <v>21.6</v>
      </c>
      <c r="F117" s="143">
        <f>D117*E117</f>
        <v>561.6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3301.6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3301.6</v>
      </c>
      <c r="I119" s="37">
        <f>H119/G37</f>
        <v>0.63492307692307692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19.5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1530.02</v>
      </c>
      <c r="F122" s="108">
        <f>D122*E122</f>
        <v>9180.119999999999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 t="s">
        <v>186</v>
      </c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5200</v>
      </c>
      <c r="E126" s="79">
        <v>0.21</v>
      </c>
      <c r="F126" s="152">
        <f>D126*E126</f>
        <v>1092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1092</v>
      </c>
      <c r="I127" s="37">
        <f>H127/G37</f>
        <v>0.21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14521.269166666667</v>
      </c>
      <c r="I129" s="37">
        <f>H129/G37</f>
        <v>2.792551762820513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19.5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1.6715961538461537E-2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1.6715961538461537E-2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20138.684866666666</v>
      </c>
      <c r="I141" s="37">
        <f>H141/G37</f>
        <v>3.8728240128205127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19115.709566666668</v>
      </c>
      <c r="I142" s="37">
        <f>H142/G37</f>
        <v>3.6760979935897438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19.5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20138.68</v>
      </c>
      <c r="F145" s="108">
        <f>E145*0.3235</f>
        <v>6514.8629799999999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6514.8629799999999</v>
      </c>
      <c r="I146" s="37">
        <f>H146/G37</f>
        <v>1.2528582653846154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6514.8629799999999</v>
      </c>
      <c r="I148" s="37">
        <f>H148/G37</f>
        <v>1.2528582653846154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26653.547846666668</v>
      </c>
      <c r="I150" s="37">
        <f>H150/G37</f>
        <v>5.1256822782051286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5200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5.1256822782051286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20138.68</v>
      </c>
      <c r="F157" s="108">
        <f>E157*0.2446</f>
        <v>4925.921128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4925.921128</v>
      </c>
      <c r="I158" s="37">
        <f>H158/G37</f>
        <v>0.9472925246153846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4925.921128</v>
      </c>
      <c r="I160" s="37">
        <f>I158</f>
        <v>0.9472925246153846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25064.605994666665</v>
      </c>
      <c r="I162" s="37">
        <f>H162/G37</f>
        <v>4.8201165374358972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5200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4.8201165374358972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19115.71</v>
      </c>
      <c r="F169" s="108">
        <f>E169*0.1693</f>
        <v>3236.2897029999999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3236.2897029999999</v>
      </c>
      <c r="I170" s="37">
        <f>H170/G37</f>
        <v>0.62236340442307692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3236.2897029999999</v>
      </c>
      <c r="I172" s="37">
        <f>I170</f>
        <v>0.62236340442307692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22351.999269666667</v>
      </c>
      <c r="I174" s="37">
        <f>H174/G37</f>
        <v>4.2984613980128206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f>H174</f>
        <v>22351.999269666667</v>
      </c>
      <c r="F180" s="108">
        <f>E180*0.0987</f>
        <v>2206.1423279160999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2206.1423279160999</v>
      </c>
      <c r="I181" s="37">
        <f>H181/G37</f>
        <v>0.42425813998386536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f>H174+H181</f>
        <v>24558.141597582766</v>
      </c>
      <c r="I183" s="37">
        <f>H183/G37</f>
        <v>4.722719537996686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5200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4.722719537996686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2023-08-04T13:21:45Z</cp:lastPrinted>
  <dcterms:created xsi:type="dcterms:W3CDTF">2021-07-30T11:32:38Z</dcterms:created>
  <dcterms:modified xsi:type="dcterms:W3CDTF">2023-08-29T14:16:35Z</dcterms:modified>
</cp:coreProperties>
</file>