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8920" yWindow="-120" windowWidth="19440" windowHeight="11760"/>
  </bookViews>
  <sheets>
    <sheet name="orç" sheetId="6" r:id="rId1"/>
    <sheet name="crono" sheetId="5" r:id="rId2"/>
    <sheet name="bdi" sheetId="3" r:id="rId3"/>
    <sheet name="ENCARGOS SOCIAI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BDI2">'[1]2.1'!$I$8</definedName>
    <definedName name="_______bdi3">'[1]2.1'!$I$8</definedName>
    <definedName name="_______pmd501">#REF!</definedName>
    <definedName name="______BDI2">'[1]2.1'!$I$8</definedName>
    <definedName name="______bdi3">'[1]2.1'!$I$8</definedName>
    <definedName name="______pmd501">#REF!</definedName>
    <definedName name="_____BDI2">'[2]2.1'!$I$8</definedName>
    <definedName name="_____bdi3">'[2]2.1'!$I$8</definedName>
    <definedName name="_____pmd501">#REF!</definedName>
    <definedName name="____BDI2" localSheetId="3">'[1]2.1'!$I$8</definedName>
    <definedName name="____BDI2">'[2]2.1'!$I$8</definedName>
    <definedName name="____bdi3" localSheetId="3">'[1]2.1'!$I$8</definedName>
    <definedName name="____bdi3">'[2]2.1'!$I$8</definedName>
    <definedName name="____pmd501">#REF!</definedName>
    <definedName name="___BDI2" localSheetId="3">'[1]2.1'!$I$8</definedName>
    <definedName name="___BDI2">'[2]2.1'!$I$8</definedName>
    <definedName name="___bdi3" localSheetId="3">'[1]2.1'!$I$8</definedName>
    <definedName name="___bdi3">'[2]2.1'!$I$8</definedName>
    <definedName name="___pmd501">#REF!</definedName>
    <definedName name="___xlfn_IFERROR">NA()</definedName>
    <definedName name="__BDI2" localSheetId="3">'[1]2.1'!$I$8</definedName>
    <definedName name="__BDI2">'[2]2.1'!$I$8</definedName>
    <definedName name="__bdi3" localSheetId="3">'[1]2.1'!$I$8</definedName>
    <definedName name="__bdi3">'[2]2.1'!$I$8</definedName>
    <definedName name="__pmd501">#REF!</definedName>
    <definedName name="__xlfn_IFERROR">NA()</definedName>
    <definedName name="_BDI2" localSheetId="3">'[1]2.1'!$I$8</definedName>
    <definedName name="_BDI2">'[2]2.1'!$I$8</definedName>
    <definedName name="_bdi3" localSheetId="3">'[1]2.1'!$I$8</definedName>
    <definedName name="_bdi3">'[2]2.1'!$I$8</definedName>
    <definedName name="_xlnm._FilterDatabase" localSheetId="0" hidden="1">orç!$A$5:$I$93</definedName>
    <definedName name="_pmd501">#REF!</definedName>
    <definedName name="_xlnm.Print_Area" localSheetId="2">bdi!$B$2:$K$27</definedName>
    <definedName name="_xlnm.Print_Area" localSheetId="1">crono!$A$1:$F$30</definedName>
    <definedName name="_xlnm.Print_Area" localSheetId="3">'ENCARGOS SOCIAIS'!$A$1:$D$41</definedName>
    <definedName name="_xlnm.Print_Area" localSheetId="0">orç!$A$1:$F$93</definedName>
    <definedName name="Atualizado">'[3]01.01- SERV INICIAIS'!#REF!</definedName>
    <definedName name="banco">'[4]Banco Dados'!$B$2:$E$841</definedName>
    <definedName name="_xlnm.Database" localSheetId="3">#REF!</definedName>
    <definedName name="_xlnm.Database">#REF!</definedName>
    <definedName name="bdi" localSheetId="3">#REF!</definedName>
    <definedName name="bdi">#REF!</definedName>
    <definedName name="BDImat">'[3]01.01- SERV INICIAIS'!#REF!</definedName>
    <definedName name="BDImo">'[3]01.01- SERV INICIAIS'!#REF!</definedName>
    <definedName name="cap" localSheetId="3">#REF!</definedName>
    <definedName name="cap">#REF!</definedName>
    <definedName name="CAPA">'[3]01.01- SERV INICIAIS'!#REF!</definedName>
    <definedName name="dados">'[3]Banco Dados'!$B$2:$E$1260</definedName>
    <definedName name="dados2">'[5]Banco Dados'!$B$2:$E$96</definedName>
    <definedName name="dados3">'[3]Banco Dados'!$B$2:$E$1260</definedName>
    <definedName name="esq_alum" localSheetId="3">#REF!</definedName>
    <definedName name="esq_alum">#REF!</definedName>
    <definedName name="ex.cbuq" localSheetId="3">#REF!</definedName>
    <definedName name="ex.cbuq">#REF!</definedName>
    <definedName name="ex.pint" localSheetId="3">#REF!</definedName>
    <definedName name="ex.pint">#REF!</definedName>
    <definedName name="Excel_BuiltIn_Database">#REF!</definedName>
    <definedName name="f" localSheetId="3">#REF!</definedName>
    <definedName name="f">#REF!</definedName>
    <definedName name="HU">'[2]2.1'!#REF!</definedName>
    <definedName name="indmat" localSheetId="3">'[1]2.1'!#REF!</definedName>
    <definedName name="indmat">'[2]2.1'!#REF!</definedName>
    <definedName name="indmo" localSheetId="3">'[1]2.1'!#REF!</definedName>
    <definedName name="indmo">'[2]2.1'!#REF!</definedName>
    <definedName name="ITENS">#REF!</definedName>
    <definedName name="koko">#REF!</definedName>
    <definedName name="mat.pint" localSheetId="3">#REF!</definedName>
    <definedName name="mat.pint">#REF!</definedName>
    <definedName name="número" localSheetId="3">#REF!</definedName>
    <definedName name="número">#REF!</definedName>
    <definedName name="portaria" localSheetId="3">#REF!</definedName>
    <definedName name="portaria">#REF!</definedName>
    <definedName name="PreçosCORSAN">#REF!</definedName>
    <definedName name="rr1c" localSheetId="3">#REF!</definedName>
    <definedName name="rr1c">#REF!</definedName>
    <definedName name="serger" localSheetId="3">#REF!</definedName>
    <definedName name="serger">#REF!</definedName>
    <definedName name="SINAPI2">#REF!</definedName>
    <definedName name="TABSERVIÇOS2">[6]Base_Set2010!$D$1:$K$11263</definedName>
    <definedName name="TESTE">[7]APOIO!$A$1:$B$103</definedName>
    <definedName name="_xlnm.Print_Titles" localSheetId="0">orç!$5:$5</definedName>
    <definedName name="Total1001" localSheetId="3">#REF!</definedName>
    <definedName name="Total1001">#REF!</definedName>
    <definedName name="Total1002" localSheetId="3">#REF!</definedName>
    <definedName name="Total1002">#REF!</definedName>
    <definedName name="Total1004" localSheetId="3">#REF!</definedName>
    <definedName name="Total1004">#REF!</definedName>
    <definedName name="Total1004a" localSheetId="3">#REF!</definedName>
    <definedName name="Total1004a">#REF!</definedName>
    <definedName name="Total1004b" localSheetId="3">#REF!</definedName>
    <definedName name="Total1004b">#REF!</definedName>
    <definedName name="Total1005" localSheetId="3">#REF!</definedName>
    <definedName name="Total1005">#REF!</definedName>
    <definedName name="Total1006" localSheetId="3">#REF!</definedName>
    <definedName name="Total1006">#REF!</definedName>
    <definedName name="Total1007" localSheetId="3">#REF!</definedName>
    <definedName name="Total1007">#REF!</definedName>
    <definedName name="Total1008" localSheetId="3">#REF!</definedName>
    <definedName name="Total1008">#REF!</definedName>
    <definedName name="Total1009" localSheetId="3">#REF!</definedName>
    <definedName name="Total1009">#REF!</definedName>
    <definedName name="Total1010" localSheetId="3">#REF!</definedName>
    <definedName name="Total1010">#REF!</definedName>
    <definedName name="Total1010a" localSheetId="3">#REF!</definedName>
    <definedName name="Total1010a">#REF!</definedName>
    <definedName name="Total1010b" localSheetId="3">#REF!</definedName>
    <definedName name="Total1010b">#REF!</definedName>
    <definedName name="Total1015" localSheetId="3">#REF!</definedName>
    <definedName name="Total1015">#REF!</definedName>
    <definedName name="Total1016" localSheetId="3">#REF!</definedName>
    <definedName name="Total1016">#REF!</definedName>
    <definedName name="Total1016b" localSheetId="3">#REF!</definedName>
    <definedName name="Total1016b">#REF!</definedName>
    <definedName name="Total1016c" localSheetId="3">#REF!</definedName>
    <definedName name="Total1016c">#REF!</definedName>
    <definedName name="total1017" localSheetId="3">#REF!</definedName>
    <definedName name="total1017">#REF!</definedName>
    <definedName name="Total1017b" localSheetId="3">#REF!</definedName>
    <definedName name="Total1017b">#REF!</definedName>
    <definedName name="total1018" localSheetId="3">#REF!</definedName>
    <definedName name="total1018">#REF!</definedName>
    <definedName name="Total1019" localSheetId="3">#REF!</definedName>
    <definedName name="Total1019">#REF!</definedName>
    <definedName name="Total201A" localSheetId="3">'[1]2.1'!#REF!</definedName>
    <definedName name="Total201A">'[2]2.1'!#REF!</definedName>
    <definedName name="Total201c" localSheetId="3">#REF!</definedName>
    <definedName name="Total201c">#REF!</definedName>
    <definedName name="Total201c2" localSheetId="3">'[1]2.1'!$I$33</definedName>
    <definedName name="Total201c2">'[2]2.1'!$I$33</definedName>
    <definedName name="Total201c3" localSheetId="3">'[1]2.1'!$I$33</definedName>
    <definedName name="Total201c3">'[2]2.1'!$I$33</definedName>
    <definedName name="Total301" localSheetId="3">#REF!</definedName>
    <definedName name="Total301">#REF!</definedName>
    <definedName name="Total401" localSheetId="3">#REF!</definedName>
    <definedName name="Total401">#REF!</definedName>
    <definedName name="Total501a" localSheetId="3">#REF!</definedName>
    <definedName name="Total501a">#REF!</definedName>
    <definedName name="Total502" localSheetId="3">#REF!</definedName>
    <definedName name="Total502">#REF!</definedName>
    <definedName name="Total503" localSheetId="3">#REF!</definedName>
    <definedName name="Total503">#REF!</definedName>
    <definedName name="Total504" localSheetId="3">#REF!</definedName>
    <definedName name="Total504">#REF!</definedName>
    <definedName name="Total506" localSheetId="3">#REF!</definedName>
    <definedName name="Total506">#REF!</definedName>
    <definedName name="Total507" localSheetId="3">#REF!</definedName>
    <definedName name="Total507">#REF!</definedName>
    <definedName name="Total508" localSheetId="3">#REF!</definedName>
    <definedName name="Total508">#REF!</definedName>
    <definedName name="total509" localSheetId="3">#REF!</definedName>
    <definedName name="total509">#REF!</definedName>
    <definedName name="Total510" localSheetId="3">#REF!</definedName>
    <definedName name="Total510">#REF!</definedName>
    <definedName name="Total511" localSheetId="3">#REF!</definedName>
    <definedName name="Total511">#REF!</definedName>
    <definedName name="Total701" localSheetId="3">#REF!</definedName>
    <definedName name="Total701">#REF!</definedName>
    <definedName name="Total704" localSheetId="3">#REF!</definedName>
    <definedName name="Total704">#REF!</definedName>
    <definedName name="Total705" localSheetId="3">#REF!</definedName>
    <definedName name="Total705">#REF!</definedName>
    <definedName name="Total712" localSheetId="3">#REF!</definedName>
    <definedName name="Total712">#REF!</definedName>
    <definedName name="Total801" localSheetId="3">#REF!</definedName>
    <definedName name="Total801">#REF!</definedName>
    <definedName name="Total802" localSheetId="3">#REF!</definedName>
    <definedName name="Total802">#REF!</definedName>
    <definedName name="Total901" localSheetId="3">#REF!</definedName>
    <definedName name="Total901">#REF!</definedName>
    <definedName name="trans.cap" localSheetId="3">#REF!</definedName>
    <definedName name="trans.cap">#REF!</definedName>
    <definedName name="trans.cbuq" localSheetId="3">#REF!</definedName>
    <definedName name="trans.cbuq">#REF!</definedName>
    <definedName name="trans.pint" localSheetId="3">#REF!</definedName>
    <definedName name="trans.pint">#REF!</definedName>
    <definedName name="trans.rr1c" localSheetId="3">#REF!</definedName>
    <definedName name="trans.rr1c">#REF!</definedName>
    <definedName name="x" localSheetId="3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3" i="6"/>
  <c r="E93"/>
  <c r="D38" i="7" l="1"/>
  <c r="C38"/>
  <c r="D34"/>
  <c r="C34"/>
  <c r="D27"/>
  <c r="C27"/>
  <c r="D15"/>
  <c r="C15"/>
  <c r="E38" i="6"/>
  <c r="D38"/>
  <c r="E91"/>
  <c r="D91"/>
  <c r="E63"/>
  <c r="D63"/>
  <c r="E61"/>
  <c r="D61"/>
  <c r="E55"/>
  <c r="D55"/>
  <c r="E51"/>
  <c r="D51"/>
  <c r="E48"/>
  <c r="D48"/>
  <c r="D43"/>
  <c r="E43"/>
  <c r="F43" s="1"/>
  <c r="D17" i="5" s="1"/>
  <c r="E17" s="1"/>
  <c r="E31" i="6"/>
  <c r="D31"/>
  <c r="E12"/>
  <c r="D12"/>
  <c r="E10"/>
  <c r="D10"/>
  <c r="D6"/>
  <c r="E6"/>
  <c r="E20" i="5"/>
  <c r="F20" s="1"/>
  <c r="E16"/>
  <c r="F16" s="1"/>
  <c r="F8"/>
  <c r="F10"/>
  <c r="F14"/>
  <c r="F18"/>
  <c r="F22"/>
  <c r="F24"/>
  <c r="F26"/>
  <c r="F28"/>
  <c r="F6"/>
  <c r="C12"/>
  <c r="F12" s="1"/>
  <c r="D39" i="7" l="1"/>
  <c r="C39"/>
  <c r="F55" i="6"/>
  <c r="E23" i="5" s="1"/>
  <c r="F23" s="1"/>
  <c r="F91" i="6"/>
  <c r="E29" i="5" s="1"/>
  <c r="F63" i="6"/>
  <c r="C27" i="5" s="1"/>
  <c r="F61" i="6"/>
  <c r="B25" i="5" s="1"/>
  <c r="F51" i="6"/>
  <c r="D21" i="5" s="1"/>
  <c r="F48" i="6"/>
  <c r="B19" i="5" s="1"/>
  <c r="F19" s="1"/>
  <c r="F38" i="6"/>
  <c r="F31"/>
  <c r="B13" i="5" s="1"/>
  <c r="C13" s="1"/>
  <c r="F12" i="6"/>
  <c r="B11" i="5" s="1"/>
  <c r="F11" s="1"/>
  <c r="F10" i="6"/>
  <c r="B9" i="5" s="1"/>
  <c r="F9" s="1"/>
  <c r="F6" i="6"/>
  <c r="B7" i="5" s="1"/>
  <c r="F7" s="1"/>
  <c r="F13"/>
  <c r="F17"/>
  <c r="D27" i="3"/>
  <c r="D25"/>
  <c r="D24"/>
  <c r="D23"/>
  <c r="D22"/>
  <c r="E21"/>
  <c r="D21"/>
  <c r="C25" i="5" l="1"/>
  <c r="C30" s="1"/>
  <c r="B30"/>
  <c r="F27"/>
  <c r="E21"/>
  <c r="F21" s="1"/>
  <c r="F29"/>
  <c r="E30"/>
  <c r="F93" i="6"/>
  <c r="E15" i="5"/>
  <c r="D15"/>
  <c r="D30" s="1"/>
  <c r="C15"/>
  <c r="F25" l="1"/>
  <c r="F30" s="1"/>
  <c r="F15"/>
</calcChain>
</file>

<file path=xl/sharedStrings.xml><?xml version="1.0" encoding="utf-8"?>
<sst xmlns="http://schemas.openxmlformats.org/spreadsheetml/2006/main" count="280" uniqueCount="188">
  <si>
    <t>Obra: 001 - PAVILHÃO INDUSTRIAL RENOVEST</t>
  </si>
  <si>
    <t>Cliente: PREFEITURA DE TAQUARI</t>
  </si>
  <si>
    <t>Endereço: Rua Osvaldo Aranha, 1790  -  Taquari</t>
  </si>
  <si>
    <t>Descrição</t>
  </si>
  <si>
    <t>Quantidade</t>
  </si>
  <si>
    <t>Un</t>
  </si>
  <si>
    <t>Material</t>
  </si>
  <si>
    <t>Mão-de-Obra</t>
  </si>
  <si>
    <t>Total</t>
  </si>
  <si>
    <t>1. SERVIÇOS PRELIMINARES</t>
  </si>
  <si>
    <t>74209/1 PLACA DE OBRA EM CHAPA DE ACO GALVANIZADO</t>
  </si>
  <si>
    <t>M2</t>
  </si>
  <si>
    <t>99059 LOCACAO CONVENCIONAL DE OBRA, UTILIZANDO GABARITO DE TÁBUAS CORRIDAS PONTAL
ETADAS A CADA 2,00M -  2 UTILIZAÇÕES. AF_10/2018</t>
  </si>
  <si>
    <t>M</t>
  </si>
  <si>
    <t>74220/1 TAPUME DE CHAPA DE MADEIRA COMPENSADA, E= 6MM, COM PINTURA A CAL E REAPROVE
ITAMENTO DE 2X</t>
  </si>
  <si>
    <t>2. SERVIÇOS TÉCNICOS - PROJETO ESTRUTURAL E FUNDAÇÕES</t>
  </si>
  <si>
    <t>90778 ENGENHEIRO CIVIL DE OBRA PLENO COM ENCARGOS COMPLEMENTARES</t>
  </si>
  <si>
    <t>H</t>
  </si>
  <si>
    <t>3. INFRA ESTRUTURA (FUNDAÇÕES)</t>
  </si>
  <si>
    <t>3. 1. SAPATAS DIM 0,90X1,30 H=1,00</t>
  </si>
  <si>
    <t>96522 ESCAVAÇÃO MANUAL PARA BLOCO DE COROAMENTO OU SAPATA, SEM PREVISÃO DE FÔRMA.
AF_06/2017</t>
  </si>
  <si>
    <t>M3</t>
  </si>
  <si>
    <t>90883 ESTACA ESCAVADA MECANICAMENTE, SEM FLUIDO ESTABILIZANTE, COM 40 CM DE DIÂME
TRO, ATÉ 9 M DE COMPRIMENTO, CONCRETO LANÇADO POR CAMINHÃO BETONEIRA (EXCLUSIVE MOBILIZAÇÃ
O E DESMOBILIZAÇÃO). AF_02/2015</t>
  </si>
  <si>
    <t>96544 ARMAÇÃO DE BLOCO, VIGA BALDRAME OU SAPATA UTILIZANDO AÇO CA-50 DE 6,3 MM -
MONTAGEM. AF_06/2017</t>
  </si>
  <si>
    <t>KG</t>
  </si>
  <si>
    <t>96546 ARMAÇÃO DE BLOCO, VIGA BALDRAME OU SAPATA UTILIZANDO AÇO CA-50 DE 10 MM - M
ONTAGEM. AF_06/2017</t>
  </si>
  <si>
    <t>96547 ARMAÇÃO DE BLOCO, VIGA BALDRAME OU SAPATA UTILIZANDO AÇO CA-50 DE 12,5 MM -
MONTAGEM. AF_06/2017</t>
  </si>
  <si>
    <t>96548 ARMAÇÃO DE BLOCO, VIGA BALDRAME OU SAPATA UTILIZANDO AÇO CA-50 DE 16 MM - M
ONTAGEM. AF_06/2017</t>
  </si>
  <si>
    <t>92915 ARMAÇÃO DE ESTRUTURAS DE CONCRETO ARMADO, EXCETO VIGAS, PILARES, LAJES E FU
NDAÇÕES, UTILIZANDO AÇO CA-60 DE 5,0 MM - MONTAGEM. AF_12/2015</t>
  </si>
  <si>
    <t>94971 CONCRETO FCK = 25MPA, TRAÇO 1:2,3:2,7 (CIMENTO/ AREIA MÉDIA/ BRITA 1)  - PR
EPARO MECÂNICO COM BETONEIRA 600 L. AF_07/2016</t>
  </si>
  <si>
    <t>91004 FORMAS MANUSEÁVEIS PARA PAREDES DE CONCRETO MOLDADAS IN LOCO, DE EDIFICAÇÕE
S DE PAVIMENTO ÚNICO, EM FACES INTERNAS DE PAREDES. AF_06/2015</t>
  </si>
  <si>
    <t>3. 2. VIGAS BALDRAME</t>
  </si>
  <si>
    <t>95943 ARMAÇÃO DE ESCADA, COM 2 LANCES, DE UMA ESTRUTURA CONVENCIONAL DE CONCRETO
ARMADO UTILIZANDO AÇO CA-60 DE 5,0 MM - MONTAGEM. AF_01/2017</t>
  </si>
  <si>
    <t>4. SUPRA ESTRUTURA (PILARES E VIGAS SUPERIORES)</t>
  </si>
  <si>
    <t>96544 ARMAÇÃO DE BLOCO, VIGA BALDRAME OU SAPATA UTILIZANDO AÇO CA-50 DE 6,3 MM -M
ONTAGEM. AF_06/2017</t>
  </si>
  <si>
    <t>95943 ARMAÇÃO DE ESCADA, COM 2 LANCES, DE UMA ESTRUTURA CONVENCIONAL DE CONCRETOA
RMADO UTILIZANDO AÇO CA-60 DE 5,0 MM - MONTAGEM. AF_01/2017</t>
  </si>
  <si>
    <t>5. COBERTURA</t>
  </si>
  <si>
    <t>71611 ESTRUTURA METAL.TESOURA 2AGUAS-VAO=20M</t>
  </si>
  <si>
    <t>72430 COBERTURA COM TELHA ACO ZINCADO(ONDUL.OU TRAPEZ.)</t>
  </si>
  <si>
    <t>94229 CALHA EM CHAPA DE AÇO GALVANIZADO NÚMERO 24, DESENVOLVIMENTO DE 100 CM, INC
LUSO TRANSPORTE VERTICAL. AF_06/2016</t>
  </si>
  <si>
    <t>89800 TUBO PVC, SERIE NORMAL, ESGOTO PREDIAL, DN 100 MM, FORNECIDO E INSTALADO EM
PRUMADA DE ESGOTO SANITÁRIO OU VENTILAÇÃO. AF_12/2014</t>
  </si>
  <si>
    <t>6. ALVENARIAS</t>
  </si>
  <si>
    <t>87506 ALVENARIA DE VEDAÇÃO DE BLOCOS CERÂMICOS FURADOS NA HORIZONTAL DE 11,5X19X1
9CM (ESPESSURA 11,5M) DE PAREDES COM ÁREA LÍQUIDA MAIOR OU IGUAL A 6M² SEM VÃOS E ARGAMASS
A DE ASSENTAMENTO COM PREPARO MANUAL. AF_06/2014</t>
  </si>
  <si>
    <t>7. IMPERMEABILIZAÇÃO</t>
  </si>
  <si>
    <t>83735 IMPERMEABILIZACAO DE SUPERFICIE COM CIMENTO IMPERMEABILIZANTE DE PEGA ULTRA
RAPIDA, TRACO 1:1, E=0,5 CM</t>
  </si>
  <si>
    <t>8. PAVIMENTAÇÃO</t>
  </si>
  <si>
    <t>79472 REGULARIZACAO DE SUPERFICIES EM TERRA COM MOTONIVELADORA</t>
  </si>
  <si>
    <t>91021 CONTRAPISO CONCRETO-5CM-200KG CI/M3 (MAGRO)</t>
  </si>
  <si>
    <t>92011 CIMENTO QUEIMADO-CORANTE-QDS-CI-AR1:4-5CM+1:3-1CM</t>
  </si>
  <si>
    <t>9. ESQUADRIAS</t>
  </si>
  <si>
    <t>94564 JANELA DE AÇO BASCULANTE, FIXAÇÃO COM PARAFUSO SOBRE CONTRAMARCO (EXCLUSIVE
CONTRAMARCO), SEM VIDROS, PADRONIZADA. AF_07/2016</t>
  </si>
  <si>
    <t>112014 PORTA DE ABRIR-FERRO COM CHAPAS</t>
  </si>
  <si>
    <t>73933/1 PORTA DE FERRO, DE ABRIR, TIPO GRADE COM CHAPA, 87X210CM, COM GUARNICOES</t>
  </si>
  <si>
    <t>90823 PORTA DE MADEIRA PARA PINTURA, SEMI-OCA (LEVE OU MÉDIA), 90X210CM, ESPESSUR
A DE 3,5CM, INCLUSO DOBRADIÇAS - FORNECIMENTO E INSTALAÇÃO. AF_08/2015</t>
  </si>
  <si>
    <t>UN</t>
  </si>
  <si>
    <t>91295 PORTA DE MADEIRA FRISADA, SEMI-OCA (LEVE OU MÉDIA), 60X210CM, ESPESSURA DE
3CM, INCLUSO DOBRADIÇAS - FORNECIMENTO E INSTALAÇÃO. AF_08/2015</t>
  </si>
  <si>
    <t>10. SOBRE LAJE BANHEIRO/VESTIÁRIO</t>
  </si>
  <si>
    <t>74141/3 LAJE PRE-MOLD BETA 16 P/3,5KN/M2 VAO 5,2M INCL VIGOTAS TIJOLOS ARMADU-RA NE
GATIVA CAPEAMENTO 3CM CONCRETO 15MPA ESCORAMENTO MATERIAL E MAO  DE OBRA.</t>
  </si>
  <si>
    <t>11. INSTALAÇÕES HIDROSSANITARIAS</t>
  </si>
  <si>
    <t>11. 1. Lavatórios/Bancadas</t>
  </si>
  <si>
    <t>86937 CUBA DE EMBUTIR OVAL EM LOUÇA BRANCA, 35 X 50CM OU EQUIVALENTE, INCLUSO VÁL
VULA EM METAL CROMADO E SIFÃO FLEXÍVEL EM PVC - FORNECIMENTO E INSTALAÇÃO. AF_12/2013</t>
  </si>
  <si>
    <t>86939 LAVATÓRIO LOUÇA BRANCA COM COLUNA, *44 X 35,5* CM, PADRÃO POPULAR, INCLUSO
SIFÃO FLEXÍVEL EM PVC, VÁLVULA E ENGATE FLEXÍVEL 30CM EM PLÁSTICO E COM TORNEIRA CROMADA P
ADRÃO POPULAR - FORNECIMENTO E INSTALAÇÃO. AF_12/2013</t>
  </si>
  <si>
    <t>103310 TAMPO DE MARMORE 2,50X0,45M</t>
  </si>
  <si>
    <t>11. 2. Vasos/Ralos/Caixas</t>
  </si>
  <si>
    <t>161053 PONTO HIDRAULICO BACIA SANITARIA COM TUBO CROMADO</t>
  </si>
  <si>
    <t>PT</t>
  </si>
  <si>
    <t>151002 BACIA SANITARIA COM CX DESCARGA ACOPLADA E ASSENTO</t>
  </si>
  <si>
    <t>11. 3. Sistema de Esgoto</t>
  </si>
  <si>
    <t>164304 FOSSA SEPTICA CILINDRICA CAPACIDADE 32 PESSOAS</t>
  </si>
  <si>
    <t>98090 FILTRO ANAERÓBIO RETANGULAR, EM ALVENARIA COM BLOCOS DE CONCRETO, DIMENSÕES
INTERNAS: 1,4 X 3,0 X 1,67 M, VOLUME ÚTIL: 5040 L (PARA 32 CONTRIBUINTES). AF_05/2018</t>
  </si>
  <si>
    <t>98099 SUMIDOURO RETANGULAR, EM ALVENARIA COM BLOCOS DE CONCRETO, DIMENSÕES INTERN
AS: 1,0 X 3,0 X 3,0 M, ÁREA DE INFILTRAÇÃO: 25 M² (PARA 10 CONTRIBUINTES). AF_05/2018</t>
  </si>
  <si>
    <t>164042 CAIXA INSPECAO 60X60X60CM ALV.15 C/TAMPA CONCRETO</t>
  </si>
  <si>
    <t>164020 CAIXA SIFONADA C/GRELHA Q 150X150X50 SAIDA 50MM</t>
  </si>
  <si>
    <t>164010 RALO SIFONADO SAIDA LISA C/GRELHA 100X40 SAIDA40MM</t>
  </si>
  <si>
    <t>164215 TUBO PVC RIGIDO 100MM ESGOTO PRIMARIO</t>
  </si>
  <si>
    <t>164200 TUBO PVC RIGIDO SOLDAVEL 40MM ESGOTO SECUNDARIO</t>
  </si>
  <si>
    <t>164205 TUBO PVC RIGIDO 50MM ESGOTO PRIMARIO</t>
  </si>
  <si>
    <t>11. 4. Água Fria - Tubos/Conexões/Reservatório</t>
  </si>
  <si>
    <t>161200 TUBO PVC RIGIDO SOLDAVEL 20MM</t>
  </si>
  <si>
    <t>153041 REGISTRO GAVETA CANOPLA CROMADA 20MM(3/4")</t>
  </si>
  <si>
    <t>153044 REGISTRO GAVETA CANOPLA CROMADA 38MM(1 1/2")</t>
  </si>
  <si>
    <t>153043 REGISTRO GAVETA CANOPLA CROMADA 32MM(1 1/4")</t>
  </si>
  <si>
    <t>161205 TUBO PVC RIGIDO SOLDAVEL 25MM</t>
  </si>
  <si>
    <t>161210 TUBO PVC RIGIDO SOLDAVEL 32MM</t>
  </si>
  <si>
    <t>161220 TUBO PVC RIGIDO SOLDAVEL 50MM</t>
  </si>
  <si>
    <t>25101 INSTALACAO PROVISORIA AGUA-RESERVAT.C/REDE ALIMENT</t>
  </si>
  <si>
    <t>88503 CAIXA D´ÁGUA EM POLIETILENO, 1000 LITROS, COM ACESSÓRIOS</t>
  </si>
  <si>
    <t>12. LIMPEZA FINAL</t>
  </si>
  <si>
    <t>9537 LIMPEZA FINAL DA OBRA</t>
  </si>
  <si>
    <t>Total do Orçamento</t>
  </si>
  <si>
    <t>4. SUPRA ESTRUTURA (PILARES E VIGAS SUPERIORES - PRÉ-MOLDADO)</t>
  </si>
  <si>
    <t>Em atenção ao estabelecido pelo Acórdão 2622/2013 – TCU – Plenário reformamos a orientação e indicamos a utilização dos seguintes parâmetros para taxas de BDI:</t>
  </si>
  <si>
    <t>OBSERVAÇÕES</t>
  </si>
  <si>
    <t>a) Os percentuais de Impostos a serem adotados devem ser indicados pelo Tomador, conforme legislação vigente.Para o ISS, deverão ser definidos pelo Tomador, através de declaração informativa, conforme legislação tributária municipal, a base de cálculo e, sobre esta, a respectiva alíquota do ISS, que será um percentual entre 2% e 5%.</t>
  </si>
  <si>
    <t>Parâmetro</t>
  </si>
  <si>
    <t>%</t>
  </si>
  <si>
    <t>Verificação</t>
  </si>
  <si>
    <t>CÁLCULO DO BDI</t>
  </si>
  <si>
    <t>Administração Central</t>
  </si>
  <si>
    <t>Seguros e Garantias</t>
  </si>
  <si>
    <t>CONDIÇÃO</t>
  </si>
  <si>
    <t>b) As tabelas acima foram construídas sem considerar a desoneração sobre a folha de pagamento prevista na Lei n° 12.844/2013. Para análise de orçamentos considerando a contribuição previdenciária sobre a receita bruta deverá ser somada a alíquota de 2% no item impostos.</t>
  </si>
  <si>
    <t>Riscos</t>
  </si>
  <si>
    <t>Despesas Financeiras</t>
  </si>
  <si>
    <t>c) 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</si>
  <si>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Lucro</t>
  </si>
  <si>
    <t>Impostos: PIS e COFINS</t>
  </si>
  <si>
    <t>Impostos: ISS (mun.)</t>
  </si>
  <si>
    <t>TOTAL</t>
  </si>
  <si>
    <t>CRONOGRAMA FÍSICO-FINANCEIRO</t>
  </si>
  <si>
    <t>MÊS 1</t>
  </si>
  <si>
    <t>MÊS 2</t>
  </si>
  <si>
    <t>MÊS 3</t>
  </si>
  <si>
    <t>MÊS 4</t>
  </si>
  <si>
    <t>93195 CONTRAVERGA PRÉ-MOLDADA PARA VÃOS DE MAIS DE 1,5 M DE COMPRIMENTO. AF_03/20
16</t>
  </si>
  <si>
    <t>93187 VERGA MOLDADA IN LOCO EM CONCRETO PARA JANELAS COM MAIS DE 1,5 M DE VÃO. AF
_03/2016</t>
  </si>
  <si>
    <t>93189 VERGA MOLDADA IN LOCO EM CONCRETO PARA PORTAS COM MAIS DE 1,5 M DE VÃO. AF_
03/2016</t>
  </si>
  <si>
    <t>74106/1 IMPERMEABILIZACAO DE ESTRUTURAS ENTERRADAS, COM TINTA ASFALTICA, DUAS DEMAO
S.</t>
  </si>
  <si>
    <t>RELATÓRIO SINTÉTICO - Data: 19/08/2019</t>
  </si>
  <si>
    <t>ENCARGOS SOCIAIS</t>
  </si>
  <si>
    <t xml:space="preserve">CÓDIGO </t>
  </si>
  <si>
    <t xml:space="preserve">DESCRIÇÃO </t>
  </si>
  <si>
    <t>HORISTA</t>
  </si>
  <si>
    <t>MENSALISTA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</si>
  <si>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</si>
  <si>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</si>
  <si>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</si>
  <si>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</si>
  <si>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</si>
  <si>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</si>
  <si>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</si>
  <si>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</si>
  <si>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</si>
  <si>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</si>
  <si>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</si>
  <si>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</si>
  <si>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</si>
  <si>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</si>
  <si>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</si>
  <si>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Trabalho </t>
  </si>
  <si>
    <t>A8</t>
  </si>
  <si>
    <t xml:space="preserve">FGTS </t>
  </si>
  <si>
    <t>A9</t>
  </si>
  <si>
    <t>SECONCI</t>
  </si>
  <si>
    <t>TOTAL GRUPO A</t>
  </si>
  <si>
    <t>B</t>
  </si>
  <si>
    <t xml:space="preserve">GRUPO B </t>
  </si>
  <si>
    <t>B1</t>
  </si>
  <si>
    <t xml:space="preserve">Repouso Semanal Remunerado </t>
  </si>
  <si>
    <t>não incide</t>
  </si>
  <si>
    <t>B2</t>
  </si>
  <si>
    <t xml:space="preserve">Feriados </t>
  </si>
  <si>
    <t>B3</t>
  </si>
  <si>
    <t xml:space="preserve">Auxílio-Enfermidade </t>
  </si>
  <si>
    <t>B4</t>
  </si>
  <si>
    <t>13º Salário</t>
  </si>
  <si>
    <t>B5</t>
  </si>
  <si>
    <t xml:space="preserve">Licença Paternidade </t>
  </si>
  <si>
    <t>B6</t>
  </si>
  <si>
    <t>Faltas Justificadas</t>
  </si>
  <si>
    <t xml:space="preserve">Dias de Chuvas </t>
  </si>
  <si>
    <t>B8</t>
  </si>
  <si>
    <t xml:space="preserve">Auxilio Acidente de Trabalho </t>
  </si>
  <si>
    <t>B9</t>
  </si>
  <si>
    <t xml:space="preserve">Férias Gozadas </t>
  </si>
  <si>
    <t>B10</t>
  </si>
  <si>
    <t xml:space="preserve">Salário Maternidade </t>
  </si>
  <si>
    <t>TOTAL GRUPO B</t>
  </si>
  <si>
    <t>C</t>
  </si>
  <si>
    <t>GRUPO C</t>
  </si>
  <si>
    <t>C1</t>
  </si>
  <si>
    <t>Aviso Prévio Indenizado</t>
  </si>
  <si>
    <t>C2</t>
  </si>
  <si>
    <t xml:space="preserve">Aviso Prévio Trabalhado </t>
  </si>
  <si>
    <t>C3</t>
  </si>
  <si>
    <t xml:space="preserve">Férias Indenizadas+1/3 </t>
  </si>
  <si>
    <t>C4</t>
  </si>
  <si>
    <t>Depósito Rescisão Sem Justa Causa</t>
  </si>
  <si>
    <t>C5</t>
  </si>
  <si>
    <t xml:space="preserve">Indenização Adicional </t>
  </si>
  <si>
    <t>D</t>
  </si>
  <si>
    <t xml:space="preserve">GRUPO D </t>
  </si>
  <si>
    <t>D1</t>
  </si>
  <si>
    <t xml:space="preserve">Reincidência de A sobre B </t>
  </si>
  <si>
    <t>D2</t>
  </si>
  <si>
    <t>Reincidência de A sobre Aviso Prévio
Trabalhado + Reincidência de FGTS sobre Aviso Prévio Indenizado</t>
  </si>
  <si>
    <t>TOTAL GRUPO D</t>
  </si>
  <si>
    <t>SINAPI - COM DESONERAÇÃO - A PARTIR DE OUTUBRO/2018</t>
  </si>
</sst>
</file>

<file path=xl/styles.xml><?xml version="1.0" encoding="utf-8"?>
<styleSheet xmlns="http://schemas.openxmlformats.org/spreadsheetml/2006/main">
  <numFmts count="3">
    <numFmt numFmtId="164" formatCode="_-&quot;R$&quot;* #,##0.00_-;\-&quot;R$&quot;* #,##0.00_-;_-&quot;R$&quot;* &quot;-&quot;??_-;_-@_-"/>
    <numFmt numFmtId="165" formatCode="###,###,##0.00"/>
    <numFmt numFmtId="166" formatCode="0.0%"/>
  </numFmts>
  <fonts count="1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 applyAlignment="1"/>
    <xf numFmtId="165" fontId="0" fillId="0" borderId="0" xfId="0" applyNumberFormat="1" applyFill="1" applyBorder="1" applyAlignment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0" xfId="0" applyFont="1"/>
    <xf numFmtId="0" fontId="2" fillId="2" borderId="2" xfId="0" applyFont="1" applyFill="1" applyBorder="1" applyAlignment="1"/>
    <xf numFmtId="0" fontId="2" fillId="3" borderId="0" xfId="0" applyFont="1" applyFill="1" applyBorder="1" applyAlignment="1"/>
    <xf numFmtId="165" fontId="2" fillId="3" borderId="0" xfId="0" applyNumberFormat="1" applyFont="1" applyFill="1" applyBorder="1" applyAlignment="1"/>
    <xf numFmtId="0" fontId="5" fillId="0" borderId="0" xfId="3"/>
    <xf numFmtId="0" fontId="5" fillId="0" borderId="8" xfId="3" applyBorder="1"/>
    <xf numFmtId="0" fontId="5" fillId="0" borderId="0" xfId="3" applyBorder="1"/>
    <xf numFmtId="0" fontId="5" fillId="0" borderId="9" xfId="3" applyBorder="1"/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5" fillId="0" borderId="26" xfId="3" applyBorder="1" applyAlignment="1">
      <alignment horizontal="center" vertical="center" wrapText="1"/>
    </xf>
    <xf numFmtId="10" fontId="6" fillId="4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28" xfId="3" applyBorder="1" applyAlignment="1">
      <alignment horizontal="center" vertical="center" wrapText="1"/>
    </xf>
    <xf numFmtId="166" fontId="7" fillId="0" borderId="29" xfId="3" applyNumberFormat="1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 wrapText="1"/>
    </xf>
    <xf numFmtId="0" fontId="5" fillId="0" borderId="33" xfId="3" applyBorder="1" applyAlignment="1">
      <alignment horizontal="center" vertical="center" wrapText="1"/>
    </xf>
    <xf numFmtId="10" fontId="6" fillId="4" borderId="34" xfId="3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2" fillId="0" borderId="0" xfId="0" applyNumberFormat="1" applyFont="1"/>
    <xf numFmtId="0" fontId="0" fillId="0" borderId="0" xfId="0" applyFill="1" applyBorder="1"/>
    <xf numFmtId="0" fontId="0" fillId="0" borderId="0" xfId="0" applyBorder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9" fillId="0" borderId="0" xfId="0" applyFont="1"/>
    <xf numFmtId="0" fontId="0" fillId="0" borderId="0" xfId="0" applyAlignment="1">
      <alignment horizontal="center" vertical="center"/>
    </xf>
    <xf numFmtId="0" fontId="2" fillId="3" borderId="39" xfId="0" applyFont="1" applyFill="1" applyBorder="1" applyAlignment="1"/>
    <xf numFmtId="0" fontId="2" fillId="3" borderId="11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2" fillId="0" borderId="11" xfId="0" applyFont="1" applyFill="1" applyBorder="1" applyAlignment="1"/>
    <xf numFmtId="9" fontId="0" fillId="0" borderId="11" xfId="2" applyFont="1" applyFill="1" applyBorder="1" applyAlignment="1">
      <alignment horizontal="center" vertical="center"/>
    </xf>
    <xf numFmtId="0" fontId="2" fillId="0" borderId="39" xfId="0" applyFont="1" applyFill="1" applyBorder="1" applyAlignment="1"/>
    <xf numFmtId="4" fontId="0" fillId="0" borderId="39" xfId="1" applyNumberFormat="1" applyFont="1" applyFill="1" applyBorder="1" applyAlignment="1">
      <alignment horizontal="center" vertical="center"/>
    </xf>
    <xf numFmtId="9" fontId="0" fillId="3" borderId="11" xfId="2" applyFont="1" applyFill="1" applyBorder="1" applyAlignment="1">
      <alignment horizontal="center" vertical="center"/>
    </xf>
    <xf numFmtId="4" fontId="0" fillId="3" borderId="39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2" fillId="3" borderId="11" xfId="2" applyFont="1" applyFill="1" applyBorder="1" applyAlignment="1">
      <alignment horizontal="center" vertical="center"/>
    </xf>
    <xf numFmtId="4" fontId="2" fillId="3" borderId="39" xfId="1" applyNumberFormat="1" applyFont="1" applyFill="1" applyBorder="1" applyAlignment="1">
      <alignment horizontal="center" vertical="center"/>
    </xf>
    <xf numFmtId="9" fontId="2" fillId="0" borderId="11" xfId="2" applyFont="1" applyFill="1" applyBorder="1" applyAlignment="1">
      <alignment horizontal="center" vertical="center"/>
    </xf>
    <xf numFmtId="4" fontId="2" fillId="0" borderId="3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/>
    <xf numFmtId="165" fontId="2" fillId="3" borderId="37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165" fontId="0" fillId="0" borderId="0" xfId="0" applyNumberFormat="1"/>
    <xf numFmtId="0" fontId="2" fillId="5" borderId="0" xfId="4" applyFont="1" applyFill="1" applyAlignment="1">
      <alignment horizontal="left" vertical="center"/>
    </xf>
    <xf numFmtId="0" fontId="4" fillId="5" borderId="0" xfId="4" applyFill="1" applyAlignment="1">
      <alignment vertical="center"/>
    </xf>
    <xf numFmtId="0" fontId="2" fillId="5" borderId="0" xfId="4" applyFont="1" applyFill="1" applyAlignment="1">
      <alignment horizontal="center" vertical="center"/>
    </xf>
    <xf numFmtId="0" fontId="12" fillId="5" borderId="0" xfId="4" applyFont="1" applyFill="1" applyAlignment="1">
      <alignment vertical="center"/>
    </xf>
    <xf numFmtId="0" fontId="13" fillId="5" borderId="0" xfId="4" applyFont="1" applyFill="1" applyAlignment="1">
      <alignment horizontal="center" vertical="center"/>
    </xf>
    <xf numFmtId="0" fontId="13" fillId="5" borderId="0" xfId="4" applyFont="1" applyFill="1" applyAlignment="1">
      <alignment vertical="center"/>
    </xf>
    <xf numFmtId="0" fontId="2" fillId="5" borderId="0" xfId="4" applyFont="1" applyFill="1" applyAlignment="1">
      <alignment vertical="center"/>
    </xf>
    <xf numFmtId="0" fontId="13" fillId="5" borderId="0" xfId="4" applyFont="1" applyFill="1" applyAlignment="1">
      <alignment vertical="center" wrapText="1"/>
    </xf>
    <xf numFmtId="0" fontId="14" fillId="5" borderId="0" xfId="4" applyFont="1" applyFill="1" applyAlignment="1">
      <alignment horizontal="center" vertical="center"/>
    </xf>
    <xf numFmtId="10" fontId="14" fillId="5" borderId="0" xfId="5" applyNumberFormat="1" applyFont="1" applyFill="1" applyAlignment="1">
      <alignment vertical="center"/>
    </xf>
    <xf numFmtId="10" fontId="14" fillId="5" borderId="0" xfId="5" applyNumberFormat="1" applyFont="1" applyFill="1" applyAlignment="1">
      <alignment horizontal="center" vertical="center"/>
    </xf>
    <xf numFmtId="10" fontId="13" fillId="5" borderId="0" xfId="5" applyNumberFormat="1" applyFont="1" applyFill="1" applyAlignment="1">
      <alignment horizontal="center" vertical="center"/>
    </xf>
    <xf numFmtId="10" fontId="14" fillId="5" borderId="0" xfId="5" applyNumberFormat="1" applyFont="1" applyFill="1" applyAlignment="1">
      <alignment vertical="center" wrapText="1"/>
    </xf>
    <xf numFmtId="10" fontId="13" fillId="5" borderId="0" xfId="6" applyNumberFormat="1" applyFont="1" applyFill="1" applyAlignment="1">
      <alignment horizontal="center" vertical="center"/>
    </xf>
    <xf numFmtId="0" fontId="15" fillId="5" borderId="0" xfId="4" applyFont="1" applyFill="1" applyAlignment="1">
      <alignment vertical="center"/>
    </xf>
    <xf numFmtId="0" fontId="4" fillId="5" borderId="0" xfId="4" applyFill="1" applyAlignment="1">
      <alignment horizontal="center" vertical="center"/>
    </xf>
    <xf numFmtId="0" fontId="4" fillId="0" borderId="0" xfId="4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4" fillId="0" borderId="0" xfId="4" applyAlignment="1">
      <alignment vertical="center"/>
    </xf>
    <xf numFmtId="0" fontId="0" fillId="5" borderId="0" xfId="4" applyFont="1" applyFill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3" xfId="3" applyBorder="1" applyAlignment="1">
      <alignment horizontal="center" vertical="center"/>
    </xf>
    <xf numFmtId="0" fontId="5" fillId="0" borderId="32" xfId="3" applyBorder="1" applyAlignment="1">
      <alignment horizontal="center" vertical="center"/>
    </xf>
    <xf numFmtId="0" fontId="5" fillId="0" borderId="35" xfId="3" applyBorder="1" applyAlignment="1">
      <alignment horizontal="center" vertical="center"/>
    </xf>
    <xf numFmtId="0" fontId="5" fillId="0" borderId="24" xfId="3" applyBorder="1" applyAlignment="1">
      <alignment horizontal="left" vertical="center" wrapText="1"/>
    </xf>
    <xf numFmtId="0" fontId="5" fillId="0" borderId="2" xfId="3" applyBorder="1" applyAlignment="1">
      <alignment horizontal="left" vertical="center" wrapText="1"/>
    </xf>
    <xf numFmtId="0" fontId="5" fillId="0" borderId="25" xfId="3" applyBorder="1" applyAlignment="1">
      <alignment horizontal="left" vertical="center" wrapText="1"/>
    </xf>
    <xf numFmtId="0" fontId="5" fillId="0" borderId="36" xfId="3" applyBorder="1" applyAlignment="1">
      <alignment horizontal="left" vertical="center" wrapText="1"/>
    </xf>
    <xf numFmtId="0" fontId="5" fillId="0" borderId="37" xfId="3" applyBorder="1" applyAlignment="1">
      <alignment horizontal="left" vertical="center" wrapText="1"/>
    </xf>
    <xf numFmtId="0" fontId="5" fillId="0" borderId="38" xfId="3" applyBorder="1" applyAlignment="1">
      <alignment horizontal="left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5" fillId="0" borderId="10" xfId="3" applyBorder="1" applyAlignment="1">
      <alignment horizontal="center"/>
    </xf>
    <xf numFmtId="0" fontId="5" fillId="0" borderId="11" xfId="3" applyBorder="1" applyAlignment="1">
      <alignment horizontal="center"/>
    </xf>
    <xf numFmtId="0" fontId="5" fillId="0" borderId="12" xfId="3" applyBorder="1" applyAlignment="1">
      <alignment horizontal="center"/>
    </xf>
    <xf numFmtId="0" fontId="5" fillId="0" borderId="13" xfId="3" applyBorder="1" applyAlignment="1">
      <alignment horizontal="center"/>
    </xf>
    <xf numFmtId="0" fontId="5" fillId="0" borderId="0" xfId="3" applyBorder="1" applyAlignment="1">
      <alignment horizontal="center"/>
    </xf>
    <xf numFmtId="0" fontId="5" fillId="0" borderId="9" xfId="3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5" fillId="0" borderId="17" xfId="3" applyBorder="1" applyAlignment="1">
      <alignment horizontal="left" vertical="center" wrapText="1"/>
    </xf>
    <xf numFmtId="0" fontId="5" fillId="0" borderId="18" xfId="3" applyBorder="1" applyAlignment="1">
      <alignment horizontal="left" vertical="center" wrapText="1"/>
    </xf>
    <xf numFmtId="0" fontId="5" fillId="0" borderId="19" xfId="3" applyBorder="1" applyAlignment="1">
      <alignment horizontal="left" vertical="center" wrapText="1"/>
    </xf>
    <xf numFmtId="0" fontId="11" fillId="5" borderId="0" xfId="4" applyFont="1" applyFill="1" applyAlignment="1">
      <alignment horizontal="center" vertical="center"/>
    </xf>
  </cellXfs>
  <cellStyles count="7">
    <cellStyle name="Moeda" xfId="1" builtinId="4"/>
    <cellStyle name="Normal" xfId="0" builtinId="0"/>
    <cellStyle name="Normal 2" xfId="3"/>
    <cellStyle name="Normal 7 3" xfId="4"/>
    <cellStyle name="Porcentagem" xfId="2" builtinId="5"/>
    <cellStyle name="Porcentagem 4 2 2" xfId="5"/>
    <cellStyle name="Porcentagem 5 3" xfId="6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85725</xdr:rowOff>
    </xdr:from>
    <xdr:to>
      <xdr:col>0</xdr:col>
      <xdr:colOff>2225125</xdr:colOff>
      <xdr:row>3</xdr:row>
      <xdr:rowOff>108585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825" y="85725"/>
          <a:ext cx="172030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91440</xdr:rowOff>
    </xdr:from>
    <xdr:to>
      <xdr:col>0</xdr:col>
      <xdr:colOff>1788880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" y="91440"/>
          <a:ext cx="1720300" cy="594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19050</xdr:rowOff>
    </xdr:from>
    <xdr:to>
      <xdr:col>10</xdr:col>
      <xdr:colOff>466725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05275" y="447675"/>
          <a:ext cx="351472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9525</xdr:colOff>
      <xdr:row>9</xdr:row>
      <xdr:rowOff>38100</xdr:rowOff>
    </xdr:from>
    <xdr:to>
      <xdr:col>10</xdr:col>
      <xdr:colOff>457200</xdr:colOff>
      <xdr:row>16</xdr:row>
      <xdr:rowOff>152400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1438275"/>
          <a:ext cx="34956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</xdr:row>
      <xdr:rowOff>19050</xdr:rowOff>
    </xdr:from>
    <xdr:to>
      <xdr:col>4</xdr:col>
      <xdr:colOff>1123950</xdr:colOff>
      <xdr:row>18</xdr:row>
      <xdr:rowOff>152400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1257300"/>
          <a:ext cx="38385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3</xdr:row>
      <xdr:rowOff>9525</xdr:rowOff>
    </xdr:from>
    <xdr:to>
      <xdr:col>4</xdr:col>
      <xdr:colOff>1114425</xdr:colOff>
      <xdr:row>8</xdr:row>
      <xdr:rowOff>0</xdr:rowOff>
    </xdr:to>
    <xdr:pic>
      <xdr:nvPicPr>
        <xdr:cNvPr id="5" name="Picture 13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1925" y="438150"/>
          <a:ext cx="3819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161925</xdr:colOff>
      <xdr:row>5</xdr:row>
      <xdr:rowOff>0</xdr:rowOff>
    </xdr:from>
    <xdr:to>
      <xdr:col>10</xdr:col>
      <xdr:colOff>295275</xdr:colOff>
      <xdr:row>7</xdr:row>
      <xdr:rowOff>0</xdr:rowOff>
    </xdr:to>
    <xdr:pic>
      <xdr:nvPicPr>
        <xdr:cNvPr id="6" name="Picture 13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67200" y="752475"/>
          <a:ext cx="3181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s\Delcino\VELOPARK_PAVIMENTA&#199;&#195;O\COMPOSI&#199;&#213;ES\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os\usuarios\Delcino\VELOPARK_PAVIMENTA&#199;&#195;O\COMPOSI&#199;&#213;ES\Or&#231;amento%20-%20Velopark%20-%20Pavimenta&#231;&#227;o%20Externa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D%20-%20EG_ETE%20LUIZ%20RAU\06%20-%20PROJETO%20EXECUTIVO\Vers&#227;o%20final%20preliminar%202\B%20-%20FINANCIAMENTO%20CAIXA\Or&#231;amento%20e%20Especifica&#231;&#245;es\Or&#231;amento%20ETE%20Luiz%20Rau-PAC%20CAIXA-R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="60" workbookViewId="0">
      <selection activeCell="I80" sqref="I80"/>
    </sheetView>
  </sheetViews>
  <sheetFormatPr defaultRowHeight="15"/>
  <cols>
    <col min="1" max="1" width="93.7109375" bestFit="1" customWidth="1"/>
    <col min="2" max="2" width="11.28515625" bestFit="1" customWidth="1"/>
    <col min="3" max="3" width="4" bestFit="1" customWidth="1"/>
    <col min="4" max="4" width="22" bestFit="1" customWidth="1"/>
    <col min="5" max="5" width="26.85546875" bestFit="1" customWidth="1"/>
    <col min="6" max="6" width="18.42578125" bestFit="1" customWidth="1"/>
    <col min="7" max="7" width="10.140625" bestFit="1" customWidth="1"/>
    <col min="8" max="8" width="10.85546875" bestFit="1" customWidth="1"/>
    <col min="9" max="9" width="10" bestFit="1" customWidth="1"/>
  </cols>
  <sheetData>
    <row r="1" spans="1:7">
      <c r="A1" s="79" t="s">
        <v>118</v>
      </c>
      <c r="B1" s="79"/>
      <c r="C1" s="79"/>
      <c r="D1" s="79"/>
      <c r="E1" s="79"/>
      <c r="F1" s="79"/>
    </row>
    <row r="2" spans="1:7">
      <c r="A2" s="80" t="s">
        <v>0</v>
      </c>
      <c r="B2" s="80"/>
      <c r="C2" s="80"/>
      <c r="D2" s="80"/>
      <c r="E2" s="80"/>
      <c r="F2" s="80"/>
    </row>
    <row r="3" spans="1:7">
      <c r="A3" s="80" t="s">
        <v>1</v>
      </c>
      <c r="B3" s="80"/>
      <c r="C3" s="80"/>
      <c r="D3" s="80"/>
      <c r="E3" s="80"/>
      <c r="F3" s="80"/>
    </row>
    <row r="4" spans="1:7">
      <c r="A4" s="80" t="s">
        <v>2</v>
      </c>
      <c r="B4" s="80"/>
      <c r="C4" s="80"/>
      <c r="D4" s="80"/>
      <c r="E4" s="80"/>
      <c r="F4" s="80"/>
    </row>
    <row r="5" spans="1:7" s="6" customFormat="1">
      <c r="A5" s="53" t="s">
        <v>3</v>
      </c>
      <c r="B5" s="53" t="s">
        <v>4</v>
      </c>
      <c r="C5" s="53" t="s">
        <v>5</v>
      </c>
      <c r="D5" s="53" t="s">
        <v>6</v>
      </c>
      <c r="E5" s="53" t="s">
        <v>7</v>
      </c>
      <c r="F5" s="53" t="s">
        <v>8</v>
      </c>
    </row>
    <row r="6" spans="1:7" s="6" customFormat="1">
      <c r="A6" s="8" t="s">
        <v>9</v>
      </c>
      <c r="B6" s="9"/>
      <c r="C6" s="8"/>
      <c r="D6" s="9">
        <f>SUM(D7:D9)</f>
        <v>12985.480000000001</v>
      </c>
      <c r="E6" s="9">
        <f>SUM(E7:E9)</f>
        <v>16668.259999999998</v>
      </c>
      <c r="F6" s="9">
        <f>E6+D6</f>
        <v>29653.739999999998</v>
      </c>
    </row>
    <row r="7" spans="1:7">
      <c r="A7" s="1" t="s">
        <v>10</v>
      </c>
      <c r="B7" s="2">
        <v>5</v>
      </c>
      <c r="C7" s="1" t="s">
        <v>11</v>
      </c>
      <c r="D7" s="2">
        <v>1658.2</v>
      </c>
      <c r="E7" s="2">
        <v>289.39999999999998</v>
      </c>
      <c r="F7" s="2"/>
      <c r="G7" s="26"/>
    </row>
    <row r="8" spans="1:7" ht="30">
      <c r="A8" s="3" t="s">
        <v>12</v>
      </c>
      <c r="B8" s="2">
        <v>492</v>
      </c>
      <c r="C8" s="1" t="s">
        <v>13</v>
      </c>
      <c r="D8" s="2">
        <v>9466.08</v>
      </c>
      <c r="E8" s="2">
        <v>12732.96</v>
      </c>
      <c r="F8" s="2"/>
      <c r="G8" s="26"/>
    </row>
    <row r="9" spans="1:7" ht="30">
      <c r="A9" s="3" t="s">
        <v>14</v>
      </c>
      <c r="B9" s="2">
        <v>90</v>
      </c>
      <c r="C9" s="1" t="s">
        <v>11</v>
      </c>
      <c r="D9" s="2">
        <v>1861.2</v>
      </c>
      <c r="E9" s="2">
        <v>3645.9</v>
      </c>
      <c r="F9" s="2"/>
      <c r="G9" s="26"/>
    </row>
    <row r="10" spans="1:7" s="6" customFormat="1">
      <c r="A10" s="8" t="s">
        <v>15</v>
      </c>
      <c r="B10" s="9"/>
      <c r="C10" s="8"/>
      <c r="D10" s="9">
        <f>SUM(D11)</f>
        <v>56.8</v>
      </c>
      <c r="E10" s="9">
        <f>SUM(E11)</f>
        <v>8676</v>
      </c>
      <c r="F10" s="9">
        <f>E10+D10</f>
        <v>8732.7999999999993</v>
      </c>
      <c r="G10" s="26"/>
    </row>
    <row r="11" spans="1:7">
      <c r="A11" s="1" t="s">
        <v>16</v>
      </c>
      <c r="B11" s="2">
        <v>80</v>
      </c>
      <c r="C11" s="1" t="s">
        <v>17</v>
      </c>
      <c r="D11" s="2">
        <v>56.8</v>
      </c>
      <c r="E11" s="2">
        <v>8676</v>
      </c>
      <c r="F11" s="2"/>
      <c r="G11" s="26"/>
    </row>
    <row r="12" spans="1:7" s="6" customFormat="1">
      <c r="A12" s="8" t="s">
        <v>18</v>
      </c>
      <c r="B12" s="9"/>
      <c r="C12" s="8"/>
      <c r="D12" s="9">
        <f>SUM(D13:D30)</f>
        <v>27132.539999999997</v>
      </c>
      <c r="E12" s="9">
        <f>SUM(E13:E30)</f>
        <v>13919.859999999999</v>
      </c>
      <c r="F12" s="9">
        <f>E12+D12</f>
        <v>41052.399999999994</v>
      </c>
      <c r="G12" s="26"/>
    </row>
    <row r="13" spans="1:7" s="6" customFormat="1">
      <c r="A13" s="4" t="s">
        <v>19</v>
      </c>
      <c r="B13" s="5"/>
      <c r="C13" s="4"/>
      <c r="D13" s="5"/>
      <c r="E13" s="5"/>
      <c r="F13" s="5"/>
      <c r="G13" s="26"/>
    </row>
    <row r="14" spans="1:7" ht="30">
      <c r="A14" s="3" t="s">
        <v>20</v>
      </c>
      <c r="B14" s="2">
        <v>20</v>
      </c>
      <c r="C14" s="1" t="s">
        <v>21</v>
      </c>
      <c r="D14" s="2">
        <v>226.6</v>
      </c>
      <c r="E14" s="2">
        <v>2498.6</v>
      </c>
      <c r="F14" s="2"/>
      <c r="G14" s="26"/>
    </row>
    <row r="15" spans="1:7" ht="60">
      <c r="A15" s="3" t="s">
        <v>22</v>
      </c>
      <c r="B15" s="2">
        <v>14</v>
      </c>
      <c r="C15" s="1" t="s">
        <v>13</v>
      </c>
      <c r="D15" s="2">
        <v>1057</v>
      </c>
      <c r="E15" s="2">
        <v>193.06</v>
      </c>
      <c r="F15" s="2"/>
      <c r="G15" s="26"/>
    </row>
    <row r="16" spans="1:7" ht="30">
      <c r="A16" s="3" t="s">
        <v>23</v>
      </c>
      <c r="B16" s="2">
        <v>300</v>
      </c>
      <c r="C16" s="1" t="s">
        <v>24</v>
      </c>
      <c r="D16" s="2">
        <v>2238</v>
      </c>
      <c r="E16" s="2">
        <v>1509</v>
      </c>
      <c r="F16" s="2"/>
      <c r="G16" s="26"/>
    </row>
    <row r="17" spans="1:7" ht="30">
      <c r="A17" s="3" t="s">
        <v>25</v>
      </c>
      <c r="B17" s="2">
        <v>160</v>
      </c>
      <c r="C17" s="1" t="s">
        <v>24</v>
      </c>
      <c r="D17" s="2">
        <v>1137.5999999999999</v>
      </c>
      <c r="E17" s="2">
        <v>425.6</v>
      </c>
      <c r="F17" s="2"/>
      <c r="G17" s="26"/>
    </row>
    <row r="18" spans="1:7" ht="30">
      <c r="A18" s="3" t="s">
        <v>26</v>
      </c>
      <c r="B18" s="2">
        <v>182</v>
      </c>
      <c r="C18" s="1" t="s">
        <v>24</v>
      </c>
      <c r="D18" s="2">
        <v>1226.68</v>
      </c>
      <c r="E18" s="2">
        <v>360.36</v>
      </c>
      <c r="F18" s="2"/>
      <c r="G18" s="26"/>
    </row>
    <row r="19" spans="1:7" ht="30">
      <c r="A19" s="3" t="s">
        <v>27</v>
      </c>
      <c r="B19" s="2">
        <v>796</v>
      </c>
      <c r="C19" s="1" t="s">
        <v>24</v>
      </c>
      <c r="D19" s="2">
        <v>5301.36</v>
      </c>
      <c r="E19" s="2">
        <v>1106.44</v>
      </c>
      <c r="F19" s="2"/>
      <c r="G19" s="26"/>
    </row>
    <row r="20" spans="1:7" ht="30">
      <c r="A20" s="3" t="s">
        <v>28</v>
      </c>
      <c r="B20" s="2">
        <v>105</v>
      </c>
      <c r="C20" s="1" t="s">
        <v>24</v>
      </c>
      <c r="D20" s="2">
        <v>754.95</v>
      </c>
      <c r="E20" s="2">
        <v>631.04999999999995</v>
      </c>
      <c r="F20" s="2"/>
      <c r="G20" s="26"/>
    </row>
    <row r="21" spans="1:7" ht="30">
      <c r="A21" s="3" t="s">
        <v>29</v>
      </c>
      <c r="B21" s="2">
        <v>16.5</v>
      </c>
      <c r="C21" s="1" t="s">
        <v>21</v>
      </c>
      <c r="D21" s="2">
        <v>5929.94</v>
      </c>
      <c r="E21" s="2">
        <v>1036.7</v>
      </c>
      <c r="F21" s="2"/>
      <c r="G21" s="26"/>
    </row>
    <row r="22" spans="1:7" ht="30">
      <c r="A22" s="3" t="s">
        <v>30</v>
      </c>
      <c r="B22" s="2">
        <v>116</v>
      </c>
      <c r="C22" s="1" t="s">
        <v>11</v>
      </c>
      <c r="D22" s="2">
        <v>625.24</v>
      </c>
      <c r="E22" s="2">
        <v>1171.5999999999999</v>
      </c>
      <c r="F22" s="2"/>
      <c r="G22" s="26"/>
    </row>
    <row r="23" spans="1:7" s="6" customFormat="1">
      <c r="A23" s="4" t="s">
        <v>31</v>
      </c>
      <c r="B23" s="5"/>
      <c r="C23" s="4"/>
      <c r="D23" s="5"/>
      <c r="E23" s="5"/>
      <c r="F23" s="5"/>
      <c r="G23" s="26"/>
    </row>
    <row r="24" spans="1:7" ht="30">
      <c r="A24" s="3" t="s">
        <v>20</v>
      </c>
      <c r="B24" s="2">
        <v>10</v>
      </c>
      <c r="C24" s="1" t="s">
        <v>21</v>
      </c>
      <c r="D24" s="2">
        <v>113.3</v>
      </c>
      <c r="E24" s="2">
        <v>1249.3</v>
      </c>
      <c r="F24" s="2"/>
      <c r="G24" s="26"/>
    </row>
    <row r="25" spans="1:7" ht="30">
      <c r="A25" s="3" t="s">
        <v>23</v>
      </c>
      <c r="B25" s="2">
        <v>1</v>
      </c>
      <c r="C25" s="1" t="s">
        <v>24</v>
      </c>
      <c r="D25" s="2">
        <v>7.46</v>
      </c>
      <c r="E25" s="2">
        <v>5.03</v>
      </c>
      <c r="F25" s="2"/>
      <c r="G25" s="26"/>
    </row>
    <row r="26" spans="1:7" ht="30">
      <c r="A26" s="3" t="s">
        <v>25</v>
      </c>
      <c r="B26" s="2">
        <v>382</v>
      </c>
      <c r="C26" s="1" t="s">
        <v>24</v>
      </c>
      <c r="D26" s="2">
        <v>2716.02</v>
      </c>
      <c r="E26" s="2">
        <v>1016.12</v>
      </c>
      <c r="F26" s="2"/>
      <c r="G26" s="26"/>
    </row>
    <row r="27" spans="1:7" ht="30">
      <c r="A27" s="3" t="s">
        <v>27</v>
      </c>
      <c r="B27" s="2">
        <v>207</v>
      </c>
      <c r="C27" s="1" t="s">
        <v>24</v>
      </c>
      <c r="D27" s="2">
        <v>1378.62</v>
      </c>
      <c r="E27" s="2">
        <v>287.73</v>
      </c>
      <c r="F27" s="2"/>
      <c r="G27" s="26"/>
    </row>
    <row r="28" spans="1:7" ht="30">
      <c r="A28" s="3" t="s">
        <v>32</v>
      </c>
      <c r="B28" s="2">
        <v>90</v>
      </c>
      <c r="C28" s="1" t="s">
        <v>24</v>
      </c>
      <c r="D28" s="2">
        <v>678.6</v>
      </c>
      <c r="E28" s="2">
        <v>914.4</v>
      </c>
      <c r="F28" s="2"/>
      <c r="G28" s="26"/>
    </row>
    <row r="29" spans="1:7" ht="30">
      <c r="A29" s="3" t="s">
        <v>29</v>
      </c>
      <c r="B29" s="2">
        <v>9</v>
      </c>
      <c r="C29" s="1" t="s">
        <v>21</v>
      </c>
      <c r="D29" s="2">
        <v>3234.51</v>
      </c>
      <c r="E29" s="2">
        <v>565.47</v>
      </c>
      <c r="F29" s="2"/>
      <c r="G29" s="26"/>
    </row>
    <row r="30" spans="1:7" ht="30">
      <c r="A30" s="3" t="s">
        <v>30</v>
      </c>
      <c r="B30" s="2">
        <v>94</v>
      </c>
      <c r="C30" s="1" t="s">
        <v>11</v>
      </c>
      <c r="D30" s="2">
        <v>506.66</v>
      </c>
      <c r="E30" s="2">
        <v>949.4</v>
      </c>
      <c r="F30" s="2"/>
      <c r="G30" s="26"/>
    </row>
    <row r="31" spans="1:7" s="6" customFormat="1">
      <c r="A31" s="8" t="s">
        <v>33</v>
      </c>
      <c r="B31" s="9"/>
      <c r="C31" s="8"/>
      <c r="D31" s="9">
        <f>SUM(D32:D37)</f>
        <v>14618.21</v>
      </c>
      <c r="E31" s="9">
        <f>SUM(E32:E37)</f>
        <v>5447.01</v>
      </c>
      <c r="F31" s="9">
        <f>E31+D31</f>
        <v>20065.22</v>
      </c>
      <c r="G31" s="26"/>
    </row>
    <row r="32" spans="1:7" ht="30">
      <c r="A32" s="3" t="s">
        <v>34</v>
      </c>
      <c r="B32" s="2">
        <v>93.3</v>
      </c>
      <c r="C32" s="1" t="s">
        <v>24</v>
      </c>
      <c r="D32" s="2">
        <v>696.02</v>
      </c>
      <c r="E32" s="2">
        <v>469.3</v>
      </c>
      <c r="F32" s="2"/>
      <c r="G32" s="26"/>
    </row>
    <row r="33" spans="1:9" ht="30">
      <c r="A33" s="3" t="s">
        <v>26</v>
      </c>
      <c r="B33" s="2">
        <v>140.5</v>
      </c>
      <c r="C33" s="1" t="s">
        <v>24</v>
      </c>
      <c r="D33" s="2">
        <v>946.97</v>
      </c>
      <c r="E33" s="2">
        <v>278.19</v>
      </c>
      <c r="F33" s="2"/>
      <c r="G33" s="26"/>
    </row>
    <row r="34" spans="1:9" ht="30">
      <c r="A34" s="3" t="s">
        <v>27</v>
      </c>
      <c r="B34" s="2">
        <v>950.6</v>
      </c>
      <c r="C34" s="1" t="s">
        <v>24</v>
      </c>
      <c r="D34" s="2">
        <v>6331</v>
      </c>
      <c r="E34" s="2">
        <v>1321.33</v>
      </c>
      <c r="F34" s="2"/>
      <c r="G34" s="26"/>
    </row>
    <row r="35" spans="1:9" ht="30">
      <c r="A35" s="3" t="s">
        <v>35</v>
      </c>
      <c r="B35" s="2">
        <v>131.9</v>
      </c>
      <c r="C35" s="1" t="s">
        <v>24</v>
      </c>
      <c r="D35" s="2">
        <v>994.53</v>
      </c>
      <c r="E35" s="2">
        <v>1340.1</v>
      </c>
      <c r="F35" s="2"/>
      <c r="G35" s="26"/>
    </row>
    <row r="36" spans="1:9" ht="30">
      <c r="A36" s="3" t="s">
        <v>29</v>
      </c>
      <c r="B36" s="2">
        <v>14</v>
      </c>
      <c r="C36" s="1" t="s">
        <v>21</v>
      </c>
      <c r="D36" s="2">
        <v>5031.46</v>
      </c>
      <c r="E36" s="2">
        <v>879.62</v>
      </c>
      <c r="F36" s="2"/>
      <c r="G36" s="26"/>
    </row>
    <row r="37" spans="1:9" ht="30">
      <c r="A37" s="3" t="s">
        <v>30</v>
      </c>
      <c r="B37" s="2">
        <v>114.7</v>
      </c>
      <c r="C37" s="1" t="s">
        <v>11</v>
      </c>
      <c r="D37" s="2">
        <v>618.23</v>
      </c>
      <c r="E37" s="2">
        <v>1158.47</v>
      </c>
      <c r="F37" s="2"/>
      <c r="G37" s="26"/>
    </row>
    <row r="38" spans="1:9" s="6" customFormat="1">
      <c r="A38" s="8" t="s">
        <v>36</v>
      </c>
      <c r="B38" s="9"/>
      <c r="C38" s="8"/>
      <c r="D38" s="9">
        <f>SUM(D39:D42)</f>
        <v>142954.36999999997</v>
      </c>
      <c r="E38" s="9">
        <f>SUM(E39:E42)</f>
        <v>7775.4699999999993</v>
      </c>
      <c r="F38" s="9">
        <f>E38+D38</f>
        <v>150729.83999999997</v>
      </c>
      <c r="G38" s="26"/>
    </row>
    <row r="39" spans="1:9">
      <c r="A39" s="1" t="s">
        <v>37</v>
      </c>
      <c r="B39" s="2">
        <v>500</v>
      </c>
      <c r="C39" s="1" t="s">
        <v>11</v>
      </c>
      <c r="D39" s="2">
        <v>117695.79</v>
      </c>
      <c r="E39" s="2">
        <v>0</v>
      </c>
      <c r="F39" s="2"/>
      <c r="G39" s="26"/>
      <c r="H39" s="57"/>
      <c r="I39" s="57"/>
    </row>
    <row r="40" spans="1:9">
      <c r="A40" s="1" t="s">
        <v>38</v>
      </c>
      <c r="B40" s="2">
        <v>550</v>
      </c>
      <c r="C40" s="1" t="s">
        <v>11</v>
      </c>
      <c r="D40" s="2">
        <v>20075</v>
      </c>
      <c r="E40" s="2">
        <v>6622</v>
      </c>
      <c r="F40" s="2"/>
      <c r="G40" s="26"/>
      <c r="H40" s="57"/>
      <c r="I40" s="57"/>
    </row>
    <row r="41" spans="1:9" ht="30">
      <c r="A41" s="3" t="s">
        <v>39</v>
      </c>
      <c r="B41" s="2">
        <v>33</v>
      </c>
      <c r="C41" s="1" t="s">
        <v>13</v>
      </c>
      <c r="D41" s="2">
        <v>4278.78</v>
      </c>
      <c r="E41" s="2">
        <v>785.07</v>
      </c>
      <c r="F41" s="2"/>
      <c r="G41" s="26"/>
    </row>
    <row r="42" spans="1:9" ht="30">
      <c r="A42" s="3" t="s">
        <v>40</v>
      </c>
      <c r="B42" s="2">
        <v>60</v>
      </c>
      <c r="C42" s="1" t="s">
        <v>13</v>
      </c>
      <c r="D42" s="2">
        <v>904.8</v>
      </c>
      <c r="E42" s="2">
        <v>368.4</v>
      </c>
      <c r="F42" s="2"/>
      <c r="G42" s="26"/>
      <c r="H42" s="26"/>
    </row>
    <row r="43" spans="1:9" s="6" customFormat="1">
      <c r="A43" s="8" t="s">
        <v>41</v>
      </c>
      <c r="B43" s="9"/>
      <c r="C43" s="8"/>
      <c r="D43" s="9">
        <f>SUM(D44:D47)</f>
        <v>20354.57</v>
      </c>
      <c r="E43" s="9">
        <f>SUM(E44:E47)</f>
        <v>21630.22</v>
      </c>
      <c r="F43" s="9">
        <f>E43+D43</f>
        <v>41984.79</v>
      </c>
      <c r="G43" s="26"/>
    </row>
    <row r="44" spans="1:9" ht="60">
      <c r="A44" s="3" t="s">
        <v>42</v>
      </c>
      <c r="B44" s="2">
        <v>570</v>
      </c>
      <c r="C44" s="1" t="s">
        <v>11</v>
      </c>
      <c r="D44" s="2">
        <v>17727</v>
      </c>
      <c r="E44" s="2">
        <v>20713.8</v>
      </c>
      <c r="F44" s="2"/>
      <c r="G44" s="26"/>
    </row>
    <row r="45" spans="1:9" ht="30">
      <c r="A45" s="3" t="s">
        <v>114</v>
      </c>
      <c r="B45" s="2">
        <v>30</v>
      </c>
      <c r="C45" s="1" t="s">
        <v>13</v>
      </c>
      <c r="D45" s="2">
        <v>877.2</v>
      </c>
      <c r="E45" s="2">
        <v>245.7</v>
      </c>
      <c r="F45" s="2"/>
      <c r="G45" s="26"/>
    </row>
    <row r="46" spans="1:9" ht="30">
      <c r="A46" s="3" t="s">
        <v>115</v>
      </c>
      <c r="B46" s="2">
        <v>30</v>
      </c>
      <c r="C46" s="1" t="s">
        <v>13</v>
      </c>
      <c r="D46" s="2">
        <v>1415.7</v>
      </c>
      <c r="E46" s="2">
        <v>545.70000000000005</v>
      </c>
      <c r="F46" s="2"/>
      <c r="G46" s="26"/>
    </row>
    <row r="47" spans="1:9" ht="30">
      <c r="A47" s="3" t="s">
        <v>116</v>
      </c>
      <c r="B47" s="2">
        <v>7</v>
      </c>
      <c r="C47" s="1" t="s">
        <v>13</v>
      </c>
      <c r="D47" s="2">
        <v>334.67</v>
      </c>
      <c r="E47" s="2">
        <v>125.02</v>
      </c>
      <c r="F47" s="2"/>
      <c r="G47" s="26"/>
    </row>
    <row r="48" spans="1:9" s="6" customFormat="1">
      <c r="A48" s="8" t="s">
        <v>43</v>
      </c>
      <c r="B48" s="9"/>
      <c r="C48" s="8"/>
      <c r="D48" s="9">
        <f>SUM(D49:D50)</f>
        <v>2863.16</v>
      </c>
      <c r="E48" s="9">
        <f>SUM(E49:E50)</f>
        <v>1658.88</v>
      </c>
      <c r="F48" s="9">
        <f>E48+D48</f>
        <v>4522.04</v>
      </c>
      <c r="G48" s="26"/>
    </row>
    <row r="49" spans="1:7" ht="30">
      <c r="A49" s="3" t="s">
        <v>44</v>
      </c>
      <c r="B49" s="2">
        <v>52</v>
      </c>
      <c r="C49" s="1" t="s">
        <v>11</v>
      </c>
      <c r="D49" s="2">
        <v>2578.16</v>
      </c>
      <c r="E49" s="2">
        <v>1229.28</v>
      </c>
      <c r="F49" s="2"/>
      <c r="G49" s="26"/>
    </row>
    <row r="50" spans="1:7" ht="30">
      <c r="A50" s="3" t="s">
        <v>117</v>
      </c>
      <c r="B50" s="2">
        <v>60</v>
      </c>
      <c r="C50" s="1" t="s">
        <v>11</v>
      </c>
      <c r="D50" s="2">
        <v>285</v>
      </c>
      <c r="E50" s="2">
        <v>429.6</v>
      </c>
      <c r="F50" s="2"/>
      <c r="G50" s="26"/>
    </row>
    <row r="51" spans="1:7" s="6" customFormat="1">
      <c r="A51" s="8" t="s">
        <v>45</v>
      </c>
      <c r="B51" s="9"/>
      <c r="C51" s="8"/>
      <c r="D51" s="9">
        <f>SUM(D52:D54)</f>
        <v>30837.119999999999</v>
      </c>
      <c r="E51" s="9">
        <f>SUM(E52:E54)</f>
        <v>23175.599999999999</v>
      </c>
      <c r="F51" s="9">
        <f>E51+D51</f>
        <v>54012.72</v>
      </c>
      <c r="G51" s="26"/>
    </row>
    <row r="52" spans="1:7">
      <c r="A52" s="1" t="s">
        <v>46</v>
      </c>
      <c r="B52" s="2">
        <v>492</v>
      </c>
      <c r="C52" s="1" t="s">
        <v>11</v>
      </c>
      <c r="D52" s="2">
        <v>226.32</v>
      </c>
      <c r="E52" s="2">
        <v>49.2</v>
      </c>
      <c r="F52" s="2"/>
      <c r="G52" s="26"/>
    </row>
    <row r="53" spans="1:7">
      <c r="A53" s="1" t="s">
        <v>47</v>
      </c>
      <c r="B53" s="2">
        <v>495</v>
      </c>
      <c r="C53" s="1" t="s">
        <v>11</v>
      </c>
      <c r="D53" s="2">
        <v>6588.45</v>
      </c>
      <c r="E53" s="2">
        <v>7058.7</v>
      </c>
      <c r="F53" s="2"/>
      <c r="G53" s="26"/>
    </row>
    <row r="54" spans="1:7">
      <c r="A54" s="1" t="s">
        <v>48</v>
      </c>
      <c r="B54" s="2">
        <v>495</v>
      </c>
      <c r="C54" s="1" t="s">
        <v>11</v>
      </c>
      <c r="D54" s="2">
        <v>24022.35</v>
      </c>
      <c r="E54" s="2">
        <v>16067.7</v>
      </c>
      <c r="F54" s="2"/>
      <c r="G54" s="26"/>
    </row>
    <row r="55" spans="1:7" s="6" customFormat="1">
      <c r="A55" s="8" t="s">
        <v>49</v>
      </c>
      <c r="B55" s="9"/>
      <c r="C55" s="8"/>
      <c r="D55" s="9">
        <f>SUM(D56:D60)</f>
        <v>19736.099999999999</v>
      </c>
      <c r="E55" s="9">
        <f>SUM(E56:E60)</f>
        <v>1686.2900000000002</v>
      </c>
      <c r="F55" s="9">
        <f>E55+D55</f>
        <v>21422.39</v>
      </c>
      <c r="G55" s="26"/>
    </row>
    <row r="56" spans="1:7" ht="30">
      <c r="A56" s="3" t="s">
        <v>50</v>
      </c>
      <c r="B56" s="2">
        <v>8</v>
      </c>
      <c r="C56" s="1" t="s">
        <v>11</v>
      </c>
      <c r="D56" s="2">
        <v>4611.68</v>
      </c>
      <c r="E56" s="2">
        <v>588.08000000000004</v>
      </c>
      <c r="F56" s="2"/>
      <c r="G56" s="26"/>
    </row>
    <row r="57" spans="1:7">
      <c r="A57" s="1" t="s">
        <v>51</v>
      </c>
      <c r="B57" s="2">
        <v>17</v>
      </c>
      <c r="C57" s="1" t="s">
        <v>11</v>
      </c>
      <c r="D57" s="2">
        <v>11259.1</v>
      </c>
      <c r="E57" s="2">
        <v>663.85</v>
      </c>
      <c r="F57" s="2"/>
      <c r="G57" s="26"/>
    </row>
    <row r="58" spans="1:7">
      <c r="A58" s="1" t="s">
        <v>52</v>
      </c>
      <c r="B58" s="2">
        <v>1</v>
      </c>
      <c r="C58" s="1" t="s">
        <v>11</v>
      </c>
      <c r="D58" s="2">
        <v>540.88</v>
      </c>
      <c r="E58" s="2">
        <v>102.4</v>
      </c>
      <c r="F58" s="2"/>
      <c r="G58" s="26"/>
    </row>
    <row r="59" spans="1:7" ht="30">
      <c r="A59" s="3" t="s">
        <v>53</v>
      </c>
      <c r="B59" s="2">
        <v>4</v>
      </c>
      <c r="C59" s="1" t="s">
        <v>54</v>
      </c>
      <c r="D59" s="2">
        <v>1775</v>
      </c>
      <c r="E59" s="2">
        <v>188.2</v>
      </c>
      <c r="F59" s="2"/>
      <c r="G59" s="26"/>
    </row>
    <row r="60" spans="1:7" ht="30">
      <c r="A60" s="3" t="s">
        <v>55</v>
      </c>
      <c r="B60" s="2">
        <v>4</v>
      </c>
      <c r="C60" s="1" t="s">
        <v>54</v>
      </c>
      <c r="D60" s="2">
        <v>1549.44</v>
      </c>
      <c r="E60" s="2">
        <v>143.76</v>
      </c>
      <c r="F60" s="2"/>
      <c r="G60" s="26"/>
    </row>
    <row r="61" spans="1:7" s="6" customFormat="1">
      <c r="A61" s="8" t="s">
        <v>56</v>
      </c>
      <c r="B61" s="9"/>
      <c r="C61" s="8"/>
      <c r="D61" s="9">
        <f>SUM(D62)</f>
        <v>4527.05</v>
      </c>
      <c r="E61" s="9">
        <f>SUM(E62)</f>
        <v>1937.65</v>
      </c>
      <c r="F61" s="9">
        <f>E61+D61</f>
        <v>6464.7000000000007</v>
      </c>
      <c r="G61" s="26"/>
    </row>
    <row r="62" spans="1:7" ht="30">
      <c r="A62" s="3" t="s">
        <v>57</v>
      </c>
      <c r="B62" s="2">
        <v>55</v>
      </c>
      <c r="C62" s="1" t="s">
        <v>11</v>
      </c>
      <c r="D62" s="2">
        <v>4527.05</v>
      </c>
      <c r="E62" s="2">
        <v>1937.65</v>
      </c>
      <c r="F62" s="2"/>
      <c r="G62" s="26"/>
    </row>
    <row r="63" spans="1:7" s="6" customFormat="1">
      <c r="A63" s="8" t="s">
        <v>58</v>
      </c>
      <c r="B63" s="9"/>
      <c r="C63" s="8"/>
      <c r="D63" s="9">
        <f>SUM(D64:D90)</f>
        <v>22533.030000000002</v>
      </c>
      <c r="E63" s="9">
        <f>SUM(E64:E90)</f>
        <v>10454.220000000001</v>
      </c>
      <c r="F63" s="9">
        <f>E63+D63</f>
        <v>32987.25</v>
      </c>
      <c r="G63" s="26"/>
    </row>
    <row r="64" spans="1:7" s="6" customFormat="1">
      <c r="A64" s="4" t="s">
        <v>59</v>
      </c>
      <c r="B64" s="5"/>
      <c r="C64" s="4"/>
      <c r="D64" s="5"/>
      <c r="E64" s="5"/>
      <c r="F64" s="5"/>
      <c r="G64" s="26"/>
    </row>
    <row r="65" spans="1:7" ht="30">
      <c r="A65" s="3" t="s">
        <v>60</v>
      </c>
      <c r="B65" s="2">
        <v>6</v>
      </c>
      <c r="C65" s="1" t="s">
        <v>54</v>
      </c>
      <c r="D65" s="2">
        <v>951.3</v>
      </c>
      <c r="E65" s="2">
        <v>203.7</v>
      </c>
      <c r="F65" s="2"/>
      <c r="G65" s="26"/>
    </row>
    <row r="66" spans="1:7" ht="60">
      <c r="A66" s="3" t="s">
        <v>61</v>
      </c>
      <c r="B66" s="2">
        <v>2</v>
      </c>
      <c r="C66" s="1" t="s">
        <v>54</v>
      </c>
      <c r="D66" s="2">
        <v>591.88</v>
      </c>
      <c r="E66" s="2">
        <v>78.72</v>
      </c>
      <c r="F66" s="2"/>
      <c r="G66" s="26"/>
    </row>
    <row r="67" spans="1:7">
      <c r="A67" s="1" t="s">
        <v>62</v>
      </c>
      <c r="B67" s="2">
        <v>2</v>
      </c>
      <c r="C67" s="1" t="s">
        <v>54</v>
      </c>
      <c r="D67" s="2">
        <v>2131.2600000000002</v>
      </c>
      <c r="E67" s="2">
        <v>95.08</v>
      </c>
      <c r="F67" s="2"/>
      <c r="G67" s="26"/>
    </row>
    <row r="68" spans="1:7" s="6" customFormat="1">
      <c r="A68" s="4" t="s">
        <v>63</v>
      </c>
      <c r="B68" s="5"/>
      <c r="C68" s="4"/>
      <c r="D68" s="5"/>
      <c r="E68" s="5"/>
      <c r="F68" s="5"/>
      <c r="G68" s="26"/>
    </row>
    <row r="69" spans="1:7">
      <c r="A69" s="1" t="s">
        <v>64</v>
      </c>
      <c r="B69" s="2">
        <v>6</v>
      </c>
      <c r="C69" s="1" t="s">
        <v>65</v>
      </c>
      <c r="D69" s="2">
        <v>2048.88</v>
      </c>
      <c r="E69" s="2">
        <v>592.5</v>
      </c>
      <c r="F69" s="2"/>
      <c r="G69" s="26"/>
    </row>
    <row r="70" spans="1:7">
      <c r="A70" s="1" t="s">
        <v>66</v>
      </c>
      <c r="B70" s="2">
        <v>6</v>
      </c>
      <c r="C70" s="1" t="s">
        <v>54</v>
      </c>
      <c r="D70" s="2">
        <v>3507.3</v>
      </c>
      <c r="E70" s="2">
        <v>592.5</v>
      </c>
      <c r="F70" s="2"/>
      <c r="G70" s="26"/>
    </row>
    <row r="71" spans="1:7" s="6" customFormat="1">
      <c r="A71" s="4" t="s">
        <v>67</v>
      </c>
      <c r="B71" s="5"/>
      <c r="C71" s="4"/>
      <c r="D71" s="5"/>
      <c r="E71" s="5"/>
      <c r="F71" s="5"/>
      <c r="G71" s="26"/>
    </row>
    <row r="72" spans="1:7">
      <c r="A72" s="1" t="s">
        <v>68</v>
      </c>
      <c r="B72" s="2">
        <v>1</v>
      </c>
      <c r="C72" s="1" t="s">
        <v>54</v>
      </c>
      <c r="D72" s="2">
        <v>2440.46</v>
      </c>
      <c r="E72" s="2">
        <v>134.63999999999999</v>
      </c>
      <c r="F72" s="2"/>
      <c r="G72" s="26"/>
    </row>
    <row r="73" spans="1:7" ht="30">
      <c r="A73" s="3" t="s">
        <v>69</v>
      </c>
      <c r="B73" s="2">
        <v>1</v>
      </c>
      <c r="C73" s="1" t="s">
        <v>54</v>
      </c>
      <c r="D73" s="2">
        <v>3940.98</v>
      </c>
      <c r="E73" s="2">
        <v>3525.34</v>
      </c>
      <c r="F73" s="2"/>
      <c r="G73" s="26"/>
    </row>
    <row r="74" spans="1:7" ht="30">
      <c r="A74" s="3" t="s">
        <v>70</v>
      </c>
      <c r="B74" s="2">
        <v>1</v>
      </c>
      <c r="C74" s="1" t="s">
        <v>54</v>
      </c>
      <c r="D74" s="2">
        <v>2446.23</v>
      </c>
      <c r="E74" s="2">
        <v>1961.85</v>
      </c>
      <c r="F74" s="2"/>
      <c r="G74" s="26"/>
    </row>
    <row r="75" spans="1:7">
      <c r="A75" s="1" t="s">
        <v>71</v>
      </c>
      <c r="B75" s="2">
        <v>5</v>
      </c>
      <c r="C75" s="1" t="s">
        <v>54</v>
      </c>
      <c r="D75" s="2">
        <v>723.95</v>
      </c>
      <c r="E75" s="2">
        <v>950.75</v>
      </c>
      <c r="F75" s="2"/>
      <c r="G75" s="26"/>
    </row>
    <row r="76" spans="1:7">
      <c r="A76" s="1" t="s">
        <v>72</v>
      </c>
      <c r="B76" s="2">
        <v>4</v>
      </c>
      <c r="C76" s="1" t="s">
        <v>54</v>
      </c>
      <c r="D76" s="2">
        <v>96.24</v>
      </c>
      <c r="E76" s="2">
        <v>49.4</v>
      </c>
      <c r="F76" s="2"/>
      <c r="G76" s="26"/>
    </row>
    <row r="77" spans="1:7">
      <c r="A77" s="1" t="s">
        <v>73</v>
      </c>
      <c r="B77" s="2">
        <v>2</v>
      </c>
      <c r="C77" s="1" t="s">
        <v>54</v>
      </c>
      <c r="D77" s="2">
        <v>15.2</v>
      </c>
      <c r="E77" s="2">
        <v>14.82</v>
      </c>
      <c r="F77" s="2"/>
      <c r="G77" s="26"/>
    </row>
    <row r="78" spans="1:7">
      <c r="A78" s="1" t="s">
        <v>74</v>
      </c>
      <c r="B78" s="2">
        <v>42</v>
      </c>
      <c r="C78" s="1" t="s">
        <v>13</v>
      </c>
      <c r="D78" s="2">
        <v>517.86</v>
      </c>
      <c r="E78" s="2">
        <v>518.70000000000005</v>
      </c>
      <c r="F78" s="2"/>
      <c r="G78" s="26"/>
    </row>
    <row r="79" spans="1:7">
      <c r="A79" s="1" t="s">
        <v>75</v>
      </c>
      <c r="B79" s="2">
        <v>48</v>
      </c>
      <c r="C79" s="1" t="s">
        <v>13</v>
      </c>
      <c r="D79" s="2">
        <v>211.68</v>
      </c>
      <c r="E79" s="2">
        <v>414.72</v>
      </c>
      <c r="F79" s="2"/>
      <c r="G79" s="26"/>
    </row>
    <row r="80" spans="1:7">
      <c r="A80" s="1" t="s">
        <v>76</v>
      </c>
      <c r="B80" s="2">
        <v>12</v>
      </c>
      <c r="C80" s="1" t="s">
        <v>13</v>
      </c>
      <c r="D80" s="2">
        <v>93.72</v>
      </c>
      <c r="E80" s="2">
        <v>88.92</v>
      </c>
      <c r="F80" s="2"/>
      <c r="G80" s="26"/>
    </row>
    <row r="81" spans="1:8" s="6" customFormat="1">
      <c r="A81" s="4" t="s">
        <v>77</v>
      </c>
      <c r="B81" s="5"/>
      <c r="C81" s="4"/>
      <c r="D81" s="5"/>
      <c r="E81" s="5"/>
      <c r="F81" s="5"/>
      <c r="G81" s="26"/>
    </row>
    <row r="82" spans="1:8">
      <c r="A82" s="1" t="s">
        <v>78</v>
      </c>
      <c r="B82" s="2">
        <v>18</v>
      </c>
      <c r="C82" s="1" t="s">
        <v>13</v>
      </c>
      <c r="D82" s="2">
        <v>59.58</v>
      </c>
      <c r="E82" s="2">
        <v>66.78</v>
      </c>
      <c r="F82" s="2"/>
      <c r="G82" s="26"/>
    </row>
    <row r="83" spans="1:8">
      <c r="A83" s="1" t="s">
        <v>79</v>
      </c>
      <c r="B83" s="2">
        <v>1</v>
      </c>
      <c r="C83" s="1" t="s">
        <v>54</v>
      </c>
      <c r="D83" s="2">
        <v>69.98</v>
      </c>
      <c r="E83" s="2">
        <v>17.28</v>
      </c>
      <c r="F83" s="2"/>
      <c r="G83" s="26"/>
    </row>
    <row r="84" spans="1:8">
      <c r="A84" s="1" t="s">
        <v>80</v>
      </c>
      <c r="B84" s="2">
        <v>2</v>
      </c>
      <c r="C84" s="1" t="s">
        <v>54</v>
      </c>
      <c r="D84" s="2">
        <v>216.46</v>
      </c>
      <c r="E84" s="2">
        <v>39.479999999999997</v>
      </c>
      <c r="F84" s="2"/>
      <c r="G84" s="26"/>
    </row>
    <row r="85" spans="1:8">
      <c r="A85" s="1" t="s">
        <v>81</v>
      </c>
      <c r="B85" s="2">
        <v>2</v>
      </c>
      <c r="C85" s="1" t="s">
        <v>54</v>
      </c>
      <c r="D85" s="2">
        <v>196.46</v>
      </c>
      <c r="E85" s="2">
        <v>37.020000000000003</v>
      </c>
      <c r="F85" s="2"/>
      <c r="G85" s="26"/>
    </row>
    <row r="86" spans="1:8">
      <c r="A86" s="1" t="s">
        <v>82</v>
      </c>
      <c r="B86" s="2">
        <v>48</v>
      </c>
      <c r="C86" s="1" t="s">
        <v>13</v>
      </c>
      <c r="D86" s="2">
        <v>206.4</v>
      </c>
      <c r="E86" s="2">
        <v>178.08</v>
      </c>
      <c r="F86" s="2"/>
      <c r="G86" s="26"/>
    </row>
    <row r="87" spans="1:8">
      <c r="A87" s="1" t="s">
        <v>83</v>
      </c>
      <c r="B87" s="2">
        <v>36</v>
      </c>
      <c r="C87" s="1" t="s">
        <v>13</v>
      </c>
      <c r="D87" s="2">
        <v>321.48</v>
      </c>
      <c r="E87" s="2">
        <v>178.2</v>
      </c>
      <c r="F87" s="2"/>
      <c r="G87" s="26"/>
    </row>
    <row r="88" spans="1:8">
      <c r="A88" s="1" t="s">
        <v>84</v>
      </c>
      <c r="B88" s="2">
        <v>36</v>
      </c>
      <c r="C88" s="1" t="s">
        <v>13</v>
      </c>
      <c r="D88" s="2">
        <v>543.6</v>
      </c>
      <c r="E88" s="2">
        <v>222.48</v>
      </c>
      <c r="F88" s="2"/>
      <c r="G88" s="26"/>
    </row>
    <row r="89" spans="1:8">
      <c r="A89" s="1" t="s">
        <v>85</v>
      </c>
      <c r="B89" s="2">
        <v>1</v>
      </c>
      <c r="C89" s="1" t="s">
        <v>65</v>
      </c>
      <c r="D89" s="2">
        <v>652.49</v>
      </c>
      <c r="E89" s="2">
        <v>197.5</v>
      </c>
      <c r="F89" s="2"/>
      <c r="G89" s="26"/>
    </row>
    <row r="90" spans="1:8">
      <c r="A90" s="1" t="s">
        <v>86</v>
      </c>
      <c r="B90" s="2">
        <v>1</v>
      </c>
      <c r="C90" s="1" t="s">
        <v>54</v>
      </c>
      <c r="D90" s="2">
        <v>549.64</v>
      </c>
      <c r="E90" s="2">
        <v>295.76</v>
      </c>
      <c r="F90" s="2"/>
      <c r="G90" s="26"/>
    </row>
    <row r="91" spans="1:8" s="6" customFormat="1">
      <c r="A91" s="8" t="s">
        <v>87</v>
      </c>
      <c r="B91" s="9"/>
      <c r="C91" s="8"/>
      <c r="D91" s="9">
        <f>D92</f>
        <v>295</v>
      </c>
      <c r="E91" s="9">
        <f>E92</f>
        <v>1255</v>
      </c>
      <c r="F91" s="9">
        <f>E91+D91</f>
        <v>1550</v>
      </c>
      <c r="G91" s="26"/>
    </row>
    <row r="92" spans="1:8">
      <c r="A92" s="1" t="s">
        <v>88</v>
      </c>
      <c r="B92" s="2">
        <v>500</v>
      </c>
      <c r="C92" s="1" t="s">
        <v>11</v>
      </c>
      <c r="D92" s="2">
        <v>295</v>
      </c>
      <c r="E92" s="2">
        <v>1255</v>
      </c>
      <c r="F92" s="2"/>
      <c r="G92" s="26"/>
    </row>
    <row r="93" spans="1:8" s="6" customFormat="1" ht="15.75" thickBot="1">
      <c r="A93" s="51" t="s">
        <v>89</v>
      </c>
      <c r="B93" s="52"/>
      <c r="C93" s="51"/>
      <c r="D93" s="52">
        <f t="shared" ref="D93:E93" si="0">D91+D63+D61+D55+D51+D43+D38+D31+D12+D10+D6+D48</f>
        <v>298893.42999999988</v>
      </c>
      <c r="E93" s="52">
        <f t="shared" si="0"/>
        <v>114284.45999999999</v>
      </c>
      <c r="F93" s="52">
        <f>F91+F63+F61+F55+F51+F43+F38+F31+F12+F10+F6+F48</f>
        <v>413177.8899999999</v>
      </c>
      <c r="G93" s="27"/>
      <c r="H93"/>
    </row>
    <row r="94" spans="1:8">
      <c r="G94" s="26"/>
    </row>
    <row r="95" spans="1:8">
      <c r="E95" s="26"/>
    </row>
  </sheetData>
  <autoFilter ref="A5:I93"/>
  <mergeCells count="4">
    <mergeCell ref="A1:F1"/>
    <mergeCell ref="A2:F2"/>
    <mergeCell ref="A3:F3"/>
    <mergeCell ref="A4:F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>&amp;LPavilhão_Renovest&amp;RSecretaria de Planejamento - Prefeitura de Taquari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60" workbookViewId="0">
      <selection activeCell="F36" sqref="F36"/>
    </sheetView>
  </sheetViews>
  <sheetFormatPr defaultRowHeight="15"/>
  <cols>
    <col min="1" max="1" width="76.28515625" customWidth="1"/>
    <col min="2" max="5" width="16.5703125" style="33" customWidth="1"/>
    <col min="6" max="6" width="16.5703125" style="49" customWidth="1"/>
  </cols>
  <sheetData>
    <row r="1" spans="1:8">
      <c r="A1" s="54" t="s">
        <v>118</v>
      </c>
      <c r="B1" s="43"/>
      <c r="C1" s="43"/>
      <c r="D1" s="43"/>
      <c r="E1" s="43"/>
      <c r="F1" s="43"/>
      <c r="G1" s="30"/>
      <c r="H1" s="30"/>
    </row>
    <row r="2" spans="1:8">
      <c r="A2" s="55" t="s">
        <v>0</v>
      </c>
      <c r="B2" s="44"/>
      <c r="C2" s="44"/>
      <c r="D2" s="44"/>
      <c r="E2" s="44"/>
      <c r="F2" s="44"/>
      <c r="G2" s="31"/>
      <c r="H2" s="31"/>
    </row>
    <row r="3" spans="1:8">
      <c r="A3" s="55" t="s">
        <v>1</v>
      </c>
      <c r="B3" s="44"/>
      <c r="C3" s="44"/>
      <c r="D3" s="44"/>
      <c r="E3" s="44"/>
      <c r="F3" s="44"/>
      <c r="G3" s="31"/>
      <c r="H3" s="31"/>
    </row>
    <row r="4" spans="1:8" ht="16.5" customHeight="1">
      <c r="A4" s="56" t="s">
        <v>2</v>
      </c>
      <c r="B4" s="44"/>
      <c r="C4" s="44"/>
      <c r="D4" s="44"/>
      <c r="E4" s="44"/>
      <c r="F4" s="44"/>
      <c r="G4" s="31"/>
      <c r="H4" s="31"/>
    </row>
    <row r="5" spans="1:8" ht="18.75">
      <c r="A5" s="32" t="s">
        <v>109</v>
      </c>
      <c r="B5" s="36" t="s">
        <v>110</v>
      </c>
      <c r="C5" s="36" t="s">
        <v>111</v>
      </c>
      <c r="D5" s="36" t="s">
        <v>112</v>
      </c>
      <c r="E5" s="36" t="s">
        <v>113</v>
      </c>
      <c r="F5" s="36" t="s">
        <v>108</v>
      </c>
    </row>
    <row r="6" spans="1:8" s="29" customFormat="1">
      <c r="A6" s="35" t="s">
        <v>9</v>
      </c>
      <c r="B6" s="41">
        <v>1</v>
      </c>
      <c r="C6" s="41"/>
      <c r="D6" s="41"/>
      <c r="E6" s="41"/>
      <c r="F6" s="45">
        <f>SUM(B6:E6)</f>
        <v>1</v>
      </c>
    </row>
    <row r="7" spans="1:8" s="29" customFormat="1">
      <c r="A7" s="34"/>
      <c r="B7" s="42">
        <f>orç!F6*B6</f>
        <v>29653.739999999998</v>
      </c>
      <c r="C7" s="42"/>
      <c r="D7" s="42"/>
      <c r="E7" s="42"/>
      <c r="F7" s="46">
        <f t="shared" ref="F7:F29" si="0">SUM(B7:E7)</f>
        <v>29653.739999999998</v>
      </c>
    </row>
    <row r="8" spans="1:8" s="28" customFormat="1">
      <c r="A8" s="37" t="s">
        <v>15</v>
      </c>
      <c r="B8" s="38">
        <v>1</v>
      </c>
      <c r="C8" s="38"/>
      <c r="D8" s="38"/>
      <c r="E8" s="38"/>
      <c r="F8" s="47">
        <f t="shared" si="0"/>
        <v>1</v>
      </c>
    </row>
    <row r="9" spans="1:8" s="28" customFormat="1">
      <c r="A9" s="39"/>
      <c r="B9" s="40">
        <f>orç!F10*B8</f>
        <v>8732.7999999999993</v>
      </c>
      <c r="C9" s="40"/>
      <c r="D9" s="40"/>
      <c r="E9" s="40"/>
      <c r="F9" s="48">
        <f t="shared" si="0"/>
        <v>8732.7999999999993</v>
      </c>
    </row>
    <row r="10" spans="1:8" s="29" customFormat="1">
      <c r="A10" s="35" t="s">
        <v>18</v>
      </c>
      <c r="B10" s="41">
        <v>1</v>
      </c>
      <c r="C10" s="41"/>
      <c r="D10" s="41"/>
      <c r="E10" s="41"/>
      <c r="F10" s="45">
        <f t="shared" si="0"/>
        <v>1</v>
      </c>
    </row>
    <row r="11" spans="1:8" s="29" customFormat="1">
      <c r="A11" s="34"/>
      <c r="B11" s="42">
        <f>orç!F12</f>
        <v>41052.399999999994</v>
      </c>
      <c r="C11" s="42"/>
      <c r="D11" s="42"/>
      <c r="E11" s="42"/>
      <c r="F11" s="46">
        <f t="shared" si="0"/>
        <v>41052.399999999994</v>
      </c>
    </row>
    <row r="12" spans="1:8" s="28" customFormat="1">
      <c r="A12" s="37" t="s">
        <v>90</v>
      </c>
      <c r="B12" s="38">
        <v>0.5</v>
      </c>
      <c r="C12" s="38">
        <f>B12</f>
        <v>0.5</v>
      </c>
      <c r="D12" s="38"/>
      <c r="E12" s="38"/>
      <c r="F12" s="47">
        <f t="shared" si="0"/>
        <v>1</v>
      </c>
    </row>
    <row r="13" spans="1:8" s="28" customFormat="1">
      <c r="A13" s="39"/>
      <c r="B13" s="40">
        <f>orç!F31*B12</f>
        <v>10032.61</v>
      </c>
      <c r="C13" s="40">
        <f>B13</f>
        <v>10032.61</v>
      </c>
      <c r="D13" s="40"/>
      <c r="E13" s="40"/>
      <c r="F13" s="48">
        <f t="shared" si="0"/>
        <v>20065.22</v>
      </c>
    </row>
    <row r="14" spans="1:8" s="28" customFormat="1">
      <c r="A14" s="37" t="s">
        <v>36</v>
      </c>
      <c r="B14" s="38"/>
      <c r="C14" s="38">
        <v>0.3</v>
      </c>
      <c r="D14" s="38">
        <v>0.35</v>
      </c>
      <c r="E14" s="38">
        <v>0.35</v>
      </c>
      <c r="F14" s="47">
        <f t="shared" si="0"/>
        <v>0.99999999999999989</v>
      </c>
    </row>
    <row r="15" spans="1:8" s="28" customFormat="1">
      <c r="A15" s="39"/>
      <c r="B15" s="40"/>
      <c r="C15" s="40">
        <f>orç!F38*C14:C14</f>
        <v>45218.95199999999</v>
      </c>
      <c r="D15" s="40">
        <f>D14*orç!F38</f>
        <v>52755.443999999989</v>
      </c>
      <c r="E15" s="40">
        <f>E14*orç!F38</f>
        <v>52755.443999999989</v>
      </c>
      <c r="F15" s="48">
        <f t="shared" si="0"/>
        <v>150729.83999999997</v>
      </c>
    </row>
    <row r="16" spans="1:8" s="29" customFormat="1">
      <c r="A16" s="35" t="s">
        <v>41</v>
      </c>
      <c r="B16" s="41"/>
      <c r="C16" s="41"/>
      <c r="D16" s="41">
        <v>0.5</v>
      </c>
      <c r="E16" s="41">
        <f>D16</f>
        <v>0.5</v>
      </c>
      <c r="F16" s="45">
        <f t="shared" si="0"/>
        <v>1</v>
      </c>
    </row>
    <row r="17" spans="1:6" s="29" customFormat="1">
      <c r="A17" s="34"/>
      <c r="B17" s="42"/>
      <c r="C17" s="42"/>
      <c r="D17" s="42">
        <f>orç!F43*D16</f>
        <v>20992.395</v>
      </c>
      <c r="E17" s="42">
        <f>D17</f>
        <v>20992.395</v>
      </c>
      <c r="F17" s="46">
        <f t="shared" si="0"/>
        <v>41984.79</v>
      </c>
    </row>
    <row r="18" spans="1:6" s="28" customFormat="1">
      <c r="A18" s="37" t="s">
        <v>43</v>
      </c>
      <c r="B18" s="38">
        <v>1</v>
      </c>
      <c r="C18" s="38"/>
      <c r="D18" s="38"/>
      <c r="E18" s="38"/>
      <c r="F18" s="47">
        <f t="shared" si="0"/>
        <v>1</v>
      </c>
    </row>
    <row r="19" spans="1:6" s="28" customFormat="1">
      <c r="A19" s="39"/>
      <c r="B19" s="40">
        <f>orç!F48</f>
        <v>4522.04</v>
      </c>
      <c r="C19" s="40"/>
      <c r="D19" s="40"/>
      <c r="E19" s="40"/>
      <c r="F19" s="48">
        <f t="shared" si="0"/>
        <v>4522.04</v>
      </c>
    </row>
    <row r="20" spans="1:6" s="29" customFormat="1">
      <c r="A20" s="35" t="s">
        <v>45</v>
      </c>
      <c r="B20" s="41"/>
      <c r="C20" s="41"/>
      <c r="D20" s="41">
        <v>0.5</v>
      </c>
      <c r="E20" s="41">
        <f>D20</f>
        <v>0.5</v>
      </c>
      <c r="F20" s="45">
        <f t="shared" si="0"/>
        <v>1</v>
      </c>
    </row>
    <row r="21" spans="1:6" s="29" customFormat="1">
      <c r="A21" s="34"/>
      <c r="B21" s="42"/>
      <c r="C21" s="42"/>
      <c r="D21" s="42">
        <f>orç!F51*D20</f>
        <v>27006.36</v>
      </c>
      <c r="E21" s="42">
        <f>D21</f>
        <v>27006.36</v>
      </c>
      <c r="F21" s="46">
        <f t="shared" si="0"/>
        <v>54012.72</v>
      </c>
    </row>
    <row r="22" spans="1:6" s="28" customFormat="1">
      <c r="A22" s="37" t="s">
        <v>49</v>
      </c>
      <c r="B22" s="38"/>
      <c r="C22" s="38"/>
      <c r="D22" s="38"/>
      <c r="E22" s="38">
        <v>1</v>
      </c>
      <c r="F22" s="47">
        <f t="shared" si="0"/>
        <v>1</v>
      </c>
    </row>
    <row r="23" spans="1:6" s="28" customFormat="1">
      <c r="A23" s="39"/>
      <c r="B23" s="40"/>
      <c r="C23" s="40"/>
      <c r="D23" s="40"/>
      <c r="E23" s="40">
        <f>orç!F55</f>
        <v>21422.39</v>
      </c>
      <c r="F23" s="48">
        <f t="shared" si="0"/>
        <v>21422.39</v>
      </c>
    </row>
    <row r="24" spans="1:6" s="29" customFormat="1">
      <c r="A24" s="35" t="s">
        <v>56</v>
      </c>
      <c r="B24" s="41">
        <v>0.5</v>
      </c>
      <c r="C24" s="41">
        <v>0.5</v>
      </c>
      <c r="D24" s="41"/>
      <c r="E24" s="41"/>
      <c r="F24" s="45">
        <f t="shared" si="0"/>
        <v>1</v>
      </c>
    </row>
    <row r="25" spans="1:6" s="29" customFormat="1">
      <c r="A25" s="34"/>
      <c r="B25" s="42">
        <f>orç!F61*B24</f>
        <v>3232.3500000000004</v>
      </c>
      <c r="C25" s="42">
        <f>B25</f>
        <v>3232.3500000000004</v>
      </c>
      <c r="D25" s="42"/>
      <c r="E25" s="42"/>
      <c r="F25" s="46">
        <f t="shared" si="0"/>
        <v>6464.7000000000007</v>
      </c>
    </row>
    <row r="26" spans="1:6" s="28" customFormat="1">
      <c r="A26" s="37" t="s">
        <v>58</v>
      </c>
      <c r="B26" s="38"/>
      <c r="C26" s="38">
        <v>1</v>
      </c>
      <c r="D26" s="38"/>
      <c r="E26" s="38"/>
      <c r="F26" s="47">
        <f t="shared" si="0"/>
        <v>1</v>
      </c>
    </row>
    <row r="27" spans="1:6" s="28" customFormat="1">
      <c r="A27" s="39"/>
      <c r="B27" s="40"/>
      <c r="C27" s="40">
        <f>orç!F63</f>
        <v>32987.25</v>
      </c>
      <c r="D27" s="40"/>
      <c r="E27" s="40"/>
      <c r="F27" s="48">
        <f t="shared" si="0"/>
        <v>32987.25</v>
      </c>
    </row>
    <row r="28" spans="1:6" s="29" customFormat="1">
      <c r="A28" s="35" t="s">
        <v>87</v>
      </c>
      <c r="B28" s="41"/>
      <c r="C28" s="41"/>
      <c r="D28" s="41"/>
      <c r="E28" s="41">
        <v>1</v>
      </c>
      <c r="F28" s="45">
        <f t="shared" si="0"/>
        <v>1</v>
      </c>
    </row>
    <row r="29" spans="1:6" s="29" customFormat="1">
      <c r="A29" s="34"/>
      <c r="B29" s="42"/>
      <c r="C29" s="42"/>
      <c r="D29" s="42"/>
      <c r="E29" s="42">
        <f>orç!F91</f>
        <v>1550</v>
      </c>
      <c r="F29" s="46">
        <f t="shared" si="0"/>
        <v>1550</v>
      </c>
    </row>
    <row r="30" spans="1:6">
      <c r="A30" s="7" t="s">
        <v>89</v>
      </c>
      <c r="B30" s="50">
        <f t="shared" ref="B30:E30" si="1">B29+B27+B25+B23+B21+B19+B17+B15+B13+B11+B9+B7</f>
        <v>97225.94</v>
      </c>
      <c r="C30" s="50">
        <f t="shared" si="1"/>
        <v>91471.161999999997</v>
      </c>
      <c r="D30" s="50">
        <f t="shared" si="1"/>
        <v>100754.19899999999</v>
      </c>
      <c r="E30" s="50">
        <f t="shared" si="1"/>
        <v>123726.58899999999</v>
      </c>
      <c r="F30" s="50">
        <f>F29+F27+F25+F23+F21+F19+F17+F15+F13+F11+F9+F7</f>
        <v>413177.88999999996</v>
      </c>
    </row>
    <row r="36" spans="6:6">
      <c r="F36" s="7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>&amp;LPavilhão_Renovest&amp;RSecretaria de Planejamento - Prefeitura de Taquari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31"/>
  <sheetViews>
    <sheetView showGridLines="0" view="pageBreakPreview" zoomScaleNormal="85" zoomScaleSheetLayoutView="100" workbookViewId="0">
      <selection activeCell="H100" sqref="H100"/>
    </sheetView>
  </sheetViews>
  <sheetFormatPr defaultColWidth="0" defaultRowHeight="12.75" customHeight="1" zeroHeight="1"/>
  <cols>
    <col min="1" max="1" width="2" style="10" customWidth="1"/>
    <col min="2" max="2" width="21.5703125" style="10" customWidth="1"/>
    <col min="3" max="3" width="8.140625" style="10" bestFit="1" customWidth="1"/>
    <col min="4" max="4" width="11.28515625" style="10" bestFit="1" customWidth="1"/>
    <col min="5" max="5" width="18.5703125" style="10" customWidth="1"/>
    <col min="6" max="10" width="9.140625" style="10" customWidth="1"/>
    <col min="11" max="11" width="7.28515625" style="10" customWidth="1"/>
    <col min="12" max="12" width="2" style="10" customWidth="1"/>
    <col min="13" max="256" width="0" style="10" hidden="1"/>
    <col min="257" max="257" width="2" style="10" customWidth="1"/>
    <col min="258" max="258" width="21.5703125" style="10" customWidth="1"/>
    <col min="259" max="259" width="8.140625" style="10" bestFit="1" customWidth="1"/>
    <col min="260" max="260" width="11.28515625" style="10" bestFit="1" customWidth="1"/>
    <col min="261" max="261" width="18.5703125" style="10" customWidth="1"/>
    <col min="262" max="266" width="9.140625" style="10" customWidth="1"/>
    <col min="267" max="267" width="7.28515625" style="10" customWidth="1"/>
    <col min="268" max="268" width="2" style="10" customWidth="1"/>
    <col min="269" max="512" width="0" style="10" hidden="1"/>
    <col min="513" max="513" width="2" style="10" customWidth="1"/>
    <col min="514" max="514" width="21.5703125" style="10" customWidth="1"/>
    <col min="515" max="515" width="8.140625" style="10" bestFit="1" customWidth="1"/>
    <col min="516" max="516" width="11.28515625" style="10" bestFit="1" customWidth="1"/>
    <col min="517" max="517" width="18.5703125" style="10" customWidth="1"/>
    <col min="518" max="522" width="9.140625" style="10" customWidth="1"/>
    <col min="523" max="523" width="7.28515625" style="10" customWidth="1"/>
    <col min="524" max="524" width="2" style="10" customWidth="1"/>
    <col min="525" max="768" width="0" style="10" hidden="1"/>
    <col min="769" max="769" width="2" style="10" customWidth="1"/>
    <col min="770" max="770" width="21.5703125" style="10" customWidth="1"/>
    <col min="771" max="771" width="8.140625" style="10" bestFit="1" customWidth="1"/>
    <col min="772" max="772" width="11.28515625" style="10" bestFit="1" customWidth="1"/>
    <col min="773" max="773" width="18.5703125" style="10" customWidth="1"/>
    <col min="774" max="778" width="9.140625" style="10" customWidth="1"/>
    <col min="779" max="779" width="7.28515625" style="10" customWidth="1"/>
    <col min="780" max="780" width="2" style="10" customWidth="1"/>
    <col min="781" max="1024" width="0" style="10" hidden="1"/>
    <col min="1025" max="1025" width="2" style="10" customWidth="1"/>
    <col min="1026" max="1026" width="21.5703125" style="10" customWidth="1"/>
    <col min="1027" max="1027" width="8.140625" style="10" bestFit="1" customWidth="1"/>
    <col min="1028" max="1028" width="11.28515625" style="10" bestFit="1" customWidth="1"/>
    <col min="1029" max="1029" width="18.5703125" style="10" customWidth="1"/>
    <col min="1030" max="1034" width="9.140625" style="10" customWidth="1"/>
    <col min="1035" max="1035" width="7.28515625" style="10" customWidth="1"/>
    <col min="1036" max="1036" width="2" style="10" customWidth="1"/>
    <col min="1037" max="1280" width="0" style="10" hidden="1"/>
    <col min="1281" max="1281" width="2" style="10" customWidth="1"/>
    <col min="1282" max="1282" width="21.5703125" style="10" customWidth="1"/>
    <col min="1283" max="1283" width="8.140625" style="10" bestFit="1" customWidth="1"/>
    <col min="1284" max="1284" width="11.28515625" style="10" bestFit="1" customWidth="1"/>
    <col min="1285" max="1285" width="18.5703125" style="10" customWidth="1"/>
    <col min="1286" max="1290" width="9.140625" style="10" customWidth="1"/>
    <col min="1291" max="1291" width="7.28515625" style="10" customWidth="1"/>
    <col min="1292" max="1292" width="2" style="10" customWidth="1"/>
    <col min="1293" max="1536" width="0" style="10" hidden="1"/>
    <col min="1537" max="1537" width="2" style="10" customWidth="1"/>
    <col min="1538" max="1538" width="21.5703125" style="10" customWidth="1"/>
    <col min="1539" max="1539" width="8.140625" style="10" bestFit="1" customWidth="1"/>
    <col min="1540" max="1540" width="11.28515625" style="10" bestFit="1" customWidth="1"/>
    <col min="1541" max="1541" width="18.5703125" style="10" customWidth="1"/>
    <col min="1542" max="1546" width="9.140625" style="10" customWidth="1"/>
    <col min="1547" max="1547" width="7.28515625" style="10" customWidth="1"/>
    <col min="1548" max="1548" width="2" style="10" customWidth="1"/>
    <col min="1549" max="1792" width="0" style="10" hidden="1"/>
    <col min="1793" max="1793" width="2" style="10" customWidth="1"/>
    <col min="1794" max="1794" width="21.5703125" style="10" customWidth="1"/>
    <col min="1795" max="1795" width="8.140625" style="10" bestFit="1" customWidth="1"/>
    <col min="1796" max="1796" width="11.28515625" style="10" bestFit="1" customWidth="1"/>
    <col min="1797" max="1797" width="18.5703125" style="10" customWidth="1"/>
    <col min="1798" max="1802" width="9.140625" style="10" customWidth="1"/>
    <col min="1803" max="1803" width="7.28515625" style="10" customWidth="1"/>
    <col min="1804" max="1804" width="2" style="10" customWidth="1"/>
    <col min="1805" max="2048" width="0" style="10" hidden="1"/>
    <col min="2049" max="2049" width="2" style="10" customWidth="1"/>
    <col min="2050" max="2050" width="21.5703125" style="10" customWidth="1"/>
    <col min="2051" max="2051" width="8.140625" style="10" bestFit="1" customWidth="1"/>
    <col min="2052" max="2052" width="11.28515625" style="10" bestFit="1" customWidth="1"/>
    <col min="2053" max="2053" width="18.5703125" style="10" customWidth="1"/>
    <col min="2054" max="2058" width="9.140625" style="10" customWidth="1"/>
    <col min="2059" max="2059" width="7.28515625" style="10" customWidth="1"/>
    <col min="2060" max="2060" width="2" style="10" customWidth="1"/>
    <col min="2061" max="2304" width="0" style="10" hidden="1"/>
    <col min="2305" max="2305" width="2" style="10" customWidth="1"/>
    <col min="2306" max="2306" width="21.5703125" style="10" customWidth="1"/>
    <col min="2307" max="2307" width="8.140625" style="10" bestFit="1" customWidth="1"/>
    <col min="2308" max="2308" width="11.28515625" style="10" bestFit="1" customWidth="1"/>
    <col min="2309" max="2309" width="18.5703125" style="10" customWidth="1"/>
    <col min="2310" max="2314" width="9.140625" style="10" customWidth="1"/>
    <col min="2315" max="2315" width="7.28515625" style="10" customWidth="1"/>
    <col min="2316" max="2316" width="2" style="10" customWidth="1"/>
    <col min="2317" max="2560" width="0" style="10" hidden="1"/>
    <col min="2561" max="2561" width="2" style="10" customWidth="1"/>
    <col min="2562" max="2562" width="21.5703125" style="10" customWidth="1"/>
    <col min="2563" max="2563" width="8.140625" style="10" bestFit="1" customWidth="1"/>
    <col min="2564" max="2564" width="11.28515625" style="10" bestFit="1" customWidth="1"/>
    <col min="2565" max="2565" width="18.5703125" style="10" customWidth="1"/>
    <col min="2566" max="2570" width="9.140625" style="10" customWidth="1"/>
    <col min="2571" max="2571" width="7.28515625" style="10" customWidth="1"/>
    <col min="2572" max="2572" width="2" style="10" customWidth="1"/>
    <col min="2573" max="2816" width="0" style="10" hidden="1"/>
    <col min="2817" max="2817" width="2" style="10" customWidth="1"/>
    <col min="2818" max="2818" width="21.5703125" style="10" customWidth="1"/>
    <col min="2819" max="2819" width="8.140625" style="10" bestFit="1" customWidth="1"/>
    <col min="2820" max="2820" width="11.28515625" style="10" bestFit="1" customWidth="1"/>
    <col min="2821" max="2821" width="18.5703125" style="10" customWidth="1"/>
    <col min="2822" max="2826" width="9.140625" style="10" customWidth="1"/>
    <col min="2827" max="2827" width="7.28515625" style="10" customWidth="1"/>
    <col min="2828" max="2828" width="2" style="10" customWidth="1"/>
    <col min="2829" max="3072" width="0" style="10" hidden="1"/>
    <col min="3073" max="3073" width="2" style="10" customWidth="1"/>
    <col min="3074" max="3074" width="21.5703125" style="10" customWidth="1"/>
    <col min="3075" max="3075" width="8.140625" style="10" bestFit="1" customWidth="1"/>
    <col min="3076" max="3076" width="11.28515625" style="10" bestFit="1" customWidth="1"/>
    <col min="3077" max="3077" width="18.5703125" style="10" customWidth="1"/>
    <col min="3078" max="3082" width="9.140625" style="10" customWidth="1"/>
    <col min="3083" max="3083" width="7.28515625" style="10" customWidth="1"/>
    <col min="3084" max="3084" width="2" style="10" customWidth="1"/>
    <col min="3085" max="3328" width="0" style="10" hidden="1"/>
    <col min="3329" max="3329" width="2" style="10" customWidth="1"/>
    <col min="3330" max="3330" width="21.5703125" style="10" customWidth="1"/>
    <col min="3331" max="3331" width="8.140625" style="10" bestFit="1" customWidth="1"/>
    <col min="3332" max="3332" width="11.28515625" style="10" bestFit="1" customWidth="1"/>
    <col min="3333" max="3333" width="18.5703125" style="10" customWidth="1"/>
    <col min="3334" max="3338" width="9.140625" style="10" customWidth="1"/>
    <col min="3339" max="3339" width="7.28515625" style="10" customWidth="1"/>
    <col min="3340" max="3340" width="2" style="10" customWidth="1"/>
    <col min="3341" max="3584" width="0" style="10" hidden="1"/>
    <col min="3585" max="3585" width="2" style="10" customWidth="1"/>
    <col min="3586" max="3586" width="21.5703125" style="10" customWidth="1"/>
    <col min="3587" max="3587" width="8.140625" style="10" bestFit="1" customWidth="1"/>
    <col min="3588" max="3588" width="11.28515625" style="10" bestFit="1" customWidth="1"/>
    <col min="3589" max="3589" width="18.5703125" style="10" customWidth="1"/>
    <col min="3590" max="3594" width="9.140625" style="10" customWidth="1"/>
    <col min="3595" max="3595" width="7.28515625" style="10" customWidth="1"/>
    <col min="3596" max="3596" width="2" style="10" customWidth="1"/>
    <col min="3597" max="3840" width="0" style="10" hidden="1"/>
    <col min="3841" max="3841" width="2" style="10" customWidth="1"/>
    <col min="3842" max="3842" width="21.5703125" style="10" customWidth="1"/>
    <col min="3843" max="3843" width="8.140625" style="10" bestFit="1" customWidth="1"/>
    <col min="3844" max="3844" width="11.28515625" style="10" bestFit="1" customWidth="1"/>
    <col min="3845" max="3845" width="18.5703125" style="10" customWidth="1"/>
    <col min="3846" max="3850" width="9.140625" style="10" customWidth="1"/>
    <col min="3851" max="3851" width="7.28515625" style="10" customWidth="1"/>
    <col min="3852" max="3852" width="2" style="10" customWidth="1"/>
    <col min="3853" max="4096" width="0" style="10" hidden="1"/>
    <col min="4097" max="4097" width="2" style="10" customWidth="1"/>
    <col min="4098" max="4098" width="21.5703125" style="10" customWidth="1"/>
    <col min="4099" max="4099" width="8.140625" style="10" bestFit="1" customWidth="1"/>
    <col min="4100" max="4100" width="11.28515625" style="10" bestFit="1" customWidth="1"/>
    <col min="4101" max="4101" width="18.5703125" style="10" customWidth="1"/>
    <col min="4102" max="4106" width="9.140625" style="10" customWidth="1"/>
    <col min="4107" max="4107" width="7.28515625" style="10" customWidth="1"/>
    <col min="4108" max="4108" width="2" style="10" customWidth="1"/>
    <col min="4109" max="4352" width="0" style="10" hidden="1"/>
    <col min="4353" max="4353" width="2" style="10" customWidth="1"/>
    <col min="4354" max="4354" width="21.5703125" style="10" customWidth="1"/>
    <col min="4355" max="4355" width="8.140625" style="10" bestFit="1" customWidth="1"/>
    <col min="4356" max="4356" width="11.28515625" style="10" bestFit="1" customWidth="1"/>
    <col min="4357" max="4357" width="18.5703125" style="10" customWidth="1"/>
    <col min="4358" max="4362" width="9.140625" style="10" customWidth="1"/>
    <col min="4363" max="4363" width="7.28515625" style="10" customWidth="1"/>
    <col min="4364" max="4364" width="2" style="10" customWidth="1"/>
    <col min="4365" max="4608" width="0" style="10" hidden="1"/>
    <col min="4609" max="4609" width="2" style="10" customWidth="1"/>
    <col min="4610" max="4610" width="21.5703125" style="10" customWidth="1"/>
    <col min="4611" max="4611" width="8.140625" style="10" bestFit="1" customWidth="1"/>
    <col min="4612" max="4612" width="11.28515625" style="10" bestFit="1" customWidth="1"/>
    <col min="4613" max="4613" width="18.5703125" style="10" customWidth="1"/>
    <col min="4614" max="4618" width="9.140625" style="10" customWidth="1"/>
    <col min="4619" max="4619" width="7.28515625" style="10" customWidth="1"/>
    <col min="4620" max="4620" width="2" style="10" customWidth="1"/>
    <col min="4621" max="4864" width="0" style="10" hidden="1"/>
    <col min="4865" max="4865" width="2" style="10" customWidth="1"/>
    <col min="4866" max="4866" width="21.5703125" style="10" customWidth="1"/>
    <col min="4867" max="4867" width="8.140625" style="10" bestFit="1" customWidth="1"/>
    <col min="4868" max="4868" width="11.28515625" style="10" bestFit="1" customWidth="1"/>
    <col min="4869" max="4869" width="18.5703125" style="10" customWidth="1"/>
    <col min="4870" max="4874" width="9.140625" style="10" customWidth="1"/>
    <col min="4875" max="4875" width="7.28515625" style="10" customWidth="1"/>
    <col min="4876" max="4876" width="2" style="10" customWidth="1"/>
    <col min="4877" max="5120" width="0" style="10" hidden="1"/>
    <col min="5121" max="5121" width="2" style="10" customWidth="1"/>
    <col min="5122" max="5122" width="21.5703125" style="10" customWidth="1"/>
    <col min="5123" max="5123" width="8.140625" style="10" bestFit="1" customWidth="1"/>
    <col min="5124" max="5124" width="11.28515625" style="10" bestFit="1" customWidth="1"/>
    <col min="5125" max="5125" width="18.5703125" style="10" customWidth="1"/>
    <col min="5126" max="5130" width="9.140625" style="10" customWidth="1"/>
    <col min="5131" max="5131" width="7.28515625" style="10" customWidth="1"/>
    <col min="5132" max="5132" width="2" style="10" customWidth="1"/>
    <col min="5133" max="5376" width="0" style="10" hidden="1"/>
    <col min="5377" max="5377" width="2" style="10" customWidth="1"/>
    <col min="5378" max="5378" width="21.5703125" style="10" customWidth="1"/>
    <col min="5379" max="5379" width="8.140625" style="10" bestFit="1" customWidth="1"/>
    <col min="5380" max="5380" width="11.28515625" style="10" bestFit="1" customWidth="1"/>
    <col min="5381" max="5381" width="18.5703125" style="10" customWidth="1"/>
    <col min="5382" max="5386" width="9.140625" style="10" customWidth="1"/>
    <col min="5387" max="5387" width="7.28515625" style="10" customWidth="1"/>
    <col min="5388" max="5388" width="2" style="10" customWidth="1"/>
    <col min="5389" max="5632" width="0" style="10" hidden="1"/>
    <col min="5633" max="5633" width="2" style="10" customWidth="1"/>
    <col min="5634" max="5634" width="21.5703125" style="10" customWidth="1"/>
    <col min="5635" max="5635" width="8.140625" style="10" bestFit="1" customWidth="1"/>
    <col min="5636" max="5636" width="11.28515625" style="10" bestFit="1" customWidth="1"/>
    <col min="5637" max="5637" width="18.5703125" style="10" customWidth="1"/>
    <col min="5638" max="5642" width="9.140625" style="10" customWidth="1"/>
    <col min="5643" max="5643" width="7.28515625" style="10" customWidth="1"/>
    <col min="5644" max="5644" width="2" style="10" customWidth="1"/>
    <col min="5645" max="5888" width="0" style="10" hidden="1"/>
    <col min="5889" max="5889" width="2" style="10" customWidth="1"/>
    <col min="5890" max="5890" width="21.5703125" style="10" customWidth="1"/>
    <col min="5891" max="5891" width="8.140625" style="10" bestFit="1" customWidth="1"/>
    <col min="5892" max="5892" width="11.28515625" style="10" bestFit="1" customWidth="1"/>
    <col min="5893" max="5893" width="18.5703125" style="10" customWidth="1"/>
    <col min="5894" max="5898" width="9.140625" style="10" customWidth="1"/>
    <col min="5899" max="5899" width="7.28515625" style="10" customWidth="1"/>
    <col min="5900" max="5900" width="2" style="10" customWidth="1"/>
    <col min="5901" max="6144" width="0" style="10" hidden="1"/>
    <col min="6145" max="6145" width="2" style="10" customWidth="1"/>
    <col min="6146" max="6146" width="21.5703125" style="10" customWidth="1"/>
    <col min="6147" max="6147" width="8.140625" style="10" bestFit="1" customWidth="1"/>
    <col min="6148" max="6148" width="11.28515625" style="10" bestFit="1" customWidth="1"/>
    <col min="6149" max="6149" width="18.5703125" style="10" customWidth="1"/>
    <col min="6150" max="6154" width="9.140625" style="10" customWidth="1"/>
    <col min="6155" max="6155" width="7.28515625" style="10" customWidth="1"/>
    <col min="6156" max="6156" width="2" style="10" customWidth="1"/>
    <col min="6157" max="6400" width="0" style="10" hidden="1"/>
    <col min="6401" max="6401" width="2" style="10" customWidth="1"/>
    <col min="6402" max="6402" width="21.5703125" style="10" customWidth="1"/>
    <col min="6403" max="6403" width="8.140625" style="10" bestFit="1" customWidth="1"/>
    <col min="6404" max="6404" width="11.28515625" style="10" bestFit="1" customWidth="1"/>
    <col min="6405" max="6405" width="18.5703125" style="10" customWidth="1"/>
    <col min="6406" max="6410" width="9.140625" style="10" customWidth="1"/>
    <col min="6411" max="6411" width="7.28515625" style="10" customWidth="1"/>
    <col min="6412" max="6412" width="2" style="10" customWidth="1"/>
    <col min="6413" max="6656" width="0" style="10" hidden="1"/>
    <col min="6657" max="6657" width="2" style="10" customWidth="1"/>
    <col min="6658" max="6658" width="21.5703125" style="10" customWidth="1"/>
    <col min="6659" max="6659" width="8.140625" style="10" bestFit="1" customWidth="1"/>
    <col min="6660" max="6660" width="11.28515625" style="10" bestFit="1" customWidth="1"/>
    <col min="6661" max="6661" width="18.5703125" style="10" customWidth="1"/>
    <col min="6662" max="6666" width="9.140625" style="10" customWidth="1"/>
    <col min="6667" max="6667" width="7.28515625" style="10" customWidth="1"/>
    <col min="6668" max="6668" width="2" style="10" customWidth="1"/>
    <col min="6669" max="6912" width="0" style="10" hidden="1"/>
    <col min="6913" max="6913" width="2" style="10" customWidth="1"/>
    <col min="6914" max="6914" width="21.5703125" style="10" customWidth="1"/>
    <col min="6915" max="6915" width="8.140625" style="10" bestFit="1" customWidth="1"/>
    <col min="6916" max="6916" width="11.28515625" style="10" bestFit="1" customWidth="1"/>
    <col min="6917" max="6917" width="18.5703125" style="10" customWidth="1"/>
    <col min="6918" max="6922" width="9.140625" style="10" customWidth="1"/>
    <col min="6923" max="6923" width="7.28515625" style="10" customWidth="1"/>
    <col min="6924" max="6924" width="2" style="10" customWidth="1"/>
    <col min="6925" max="7168" width="0" style="10" hidden="1"/>
    <col min="7169" max="7169" width="2" style="10" customWidth="1"/>
    <col min="7170" max="7170" width="21.5703125" style="10" customWidth="1"/>
    <col min="7171" max="7171" width="8.140625" style="10" bestFit="1" customWidth="1"/>
    <col min="7172" max="7172" width="11.28515625" style="10" bestFit="1" customWidth="1"/>
    <col min="7173" max="7173" width="18.5703125" style="10" customWidth="1"/>
    <col min="7174" max="7178" width="9.140625" style="10" customWidth="1"/>
    <col min="7179" max="7179" width="7.28515625" style="10" customWidth="1"/>
    <col min="7180" max="7180" width="2" style="10" customWidth="1"/>
    <col min="7181" max="7424" width="0" style="10" hidden="1"/>
    <col min="7425" max="7425" width="2" style="10" customWidth="1"/>
    <col min="7426" max="7426" width="21.5703125" style="10" customWidth="1"/>
    <col min="7427" max="7427" width="8.140625" style="10" bestFit="1" customWidth="1"/>
    <col min="7428" max="7428" width="11.28515625" style="10" bestFit="1" customWidth="1"/>
    <col min="7429" max="7429" width="18.5703125" style="10" customWidth="1"/>
    <col min="7430" max="7434" width="9.140625" style="10" customWidth="1"/>
    <col min="7435" max="7435" width="7.28515625" style="10" customWidth="1"/>
    <col min="7436" max="7436" width="2" style="10" customWidth="1"/>
    <col min="7437" max="7680" width="0" style="10" hidden="1"/>
    <col min="7681" max="7681" width="2" style="10" customWidth="1"/>
    <col min="7682" max="7682" width="21.5703125" style="10" customWidth="1"/>
    <col min="7683" max="7683" width="8.140625" style="10" bestFit="1" customWidth="1"/>
    <col min="7684" max="7684" width="11.28515625" style="10" bestFit="1" customWidth="1"/>
    <col min="7685" max="7685" width="18.5703125" style="10" customWidth="1"/>
    <col min="7686" max="7690" width="9.140625" style="10" customWidth="1"/>
    <col min="7691" max="7691" width="7.28515625" style="10" customWidth="1"/>
    <col min="7692" max="7692" width="2" style="10" customWidth="1"/>
    <col min="7693" max="7936" width="0" style="10" hidden="1"/>
    <col min="7937" max="7937" width="2" style="10" customWidth="1"/>
    <col min="7938" max="7938" width="21.5703125" style="10" customWidth="1"/>
    <col min="7939" max="7939" width="8.140625" style="10" bestFit="1" customWidth="1"/>
    <col min="7940" max="7940" width="11.28515625" style="10" bestFit="1" customWidth="1"/>
    <col min="7941" max="7941" width="18.5703125" style="10" customWidth="1"/>
    <col min="7942" max="7946" width="9.140625" style="10" customWidth="1"/>
    <col min="7947" max="7947" width="7.28515625" style="10" customWidth="1"/>
    <col min="7948" max="7948" width="2" style="10" customWidth="1"/>
    <col min="7949" max="8192" width="0" style="10" hidden="1"/>
    <col min="8193" max="8193" width="2" style="10" customWidth="1"/>
    <col min="8194" max="8194" width="21.5703125" style="10" customWidth="1"/>
    <col min="8195" max="8195" width="8.140625" style="10" bestFit="1" customWidth="1"/>
    <col min="8196" max="8196" width="11.28515625" style="10" bestFit="1" customWidth="1"/>
    <col min="8197" max="8197" width="18.5703125" style="10" customWidth="1"/>
    <col min="8198" max="8202" width="9.140625" style="10" customWidth="1"/>
    <col min="8203" max="8203" width="7.28515625" style="10" customWidth="1"/>
    <col min="8204" max="8204" width="2" style="10" customWidth="1"/>
    <col min="8205" max="8448" width="0" style="10" hidden="1"/>
    <col min="8449" max="8449" width="2" style="10" customWidth="1"/>
    <col min="8450" max="8450" width="21.5703125" style="10" customWidth="1"/>
    <col min="8451" max="8451" width="8.140625" style="10" bestFit="1" customWidth="1"/>
    <col min="8452" max="8452" width="11.28515625" style="10" bestFit="1" customWidth="1"/>
    <col min="8453" max="8453" width="18.5703125" style="10" customWidth="1"/>
    <col min="8454" max="8458" width="9.140625" style="10" customWidth="1"/>
    <col min="8459" max="8459" width="7.28515625" style="10" customWidth="1"/>
    <col min="8460" max="8460" width="2" style="10" customWidth="1"/>
    <col min="8461" max="8704" width="0" style="10" hidden="1"/>
    <col min="8705" max="8705" width="2" style="10" customWidth="1"/>
    <col min="8706" max="8706" width="21.5703125" style="10" customWidth="1"/>
    <col min="8707" max="8707" width="8.140625" style="10" bestFit="1" customWidth="1"/>
    <col min="8708" max="8708" width="11.28515625" style="10" bestFit="1" customWidth="1"/>
    <col min="8709" max="8709" width="18.5703125" style="10" customWidth="1"/>
    <col min="8710" max="8714" width="9.140625" style="10" customWidth="1"/>
    <col min="8715" max="8715" width="7.28515625" style="10" customWidth="1"/>
    <col min="8716" max="8716" width="2" style="10" customWidth="1"/>
    <col min="8717" max="8960" width="0" style="10" hidden="1"/>
    <col min="8961" max="8961" width="2" style="10" customWidth="1"/>
    <col min="8962" max="8962" width="21.5703125" style="10" customWidth="1"/>
    <col min="8963" max="8963" width="8.140625" style="10" bestFit="1" customWidth="1"/>
    <col min="8964" max="8964" width="11.28515625" style="10" bestFit="1" customWidth="1"/>
    <col min="8965" max="8965" width="18.5703125" style="10" customWidth="1"/>
    <col min="8966" max="8970" width="9.140625" style="10" customWidth="1"/>
    <col min="8971" max="8971" width="7.28515625" style="10" customWidth="1"/>
    <col min="8972" max="8972" width="2" style="10" customWidth="1"/>
    <col min="8973" max="9216" width="0" style="10" hidden="1"/>
    <col min="9217" max="9217" width="2" style="10" customWidth="1"/>
    <col min="9218" max="9218" width="21.5703125" style="10" customWidth="1"/>
    <col min="9219" max="9219" width="8.140625" style="10" bestFit="1" customWidth="1"/>
    <col min="9220" max="9220" width="11.28515625" style="10" bestFit="1" customWidth="1"/>
    <col min="9221" max="9221" width="18.5703125" style="10" customWidth="1"/>
    <col min="9222" max="9226" width="9.140625" style="10" customWidth="1"/>
    <col min="9227" max="9227" width="7.28515625" style="10" customWidth="1"/>
    <col min="9228" max="9228" width="2" style="10" customWidth="1"/>
    <col min="9229" max="9472" width="0" style="10" hidden="1"/>
    <col min="9473" max="9473" width="2" style="10" customWidth="1"/>
    <col min="9474" max="9474" width="21.5703125" style="10" customWidth="1"/>
    <col min="9475" max="9475" width="8.140625" style="10" bestFit="1" customWidth="1"/>
    <col min="9476" max="9476" width="11.28515625" style="10" bestFit="1" customWidth="1"/>
    <col min="9477" max="9477" width="18.5703125" style="10" customWidth="1"/>
    <col min="9478" max="9482" width="9.140625" style="10" customWidth="1"/>
    <col min="9483" max="9483" width="7.28515625" style="10" customWidth="1"/>
    <col min="9484" max="9484" width="2" style="10" customWidth="1"/>
    <col min="9485" max="9728" width="0" style="10" hidden="1"/>
    <col min="9729" max="9729" width="2" style="10" customWidth="1"/>
    <col min="9730" max="9730" width="21.5703125" style="10" customWidth="1"/>
    <col min="9731" max="9731" width="8.140625" style="10" bestFit="1" customWidth="1"/>
    <col min="9732" max="9732" width="11.28515625" style="10" bestFit="1" customWidth="1"/>
    <col min="9733" max="9733" width="18.5703125" style="10" customWidth="1"/>
    <col min="9734" max="9738" width="9.140625" style="10" customWidth="1"/>
    <col min="9739" max="9739" width="7.28515625" style="10" customWidth="1"/>
    <col min="9740" max="9740" width="2" style="10" customWidth="1"/>
    <col min="9741" max="9984" width="0" style="10" hidden="1"/>
    <col min="9985" max="9985" width="2" style="10" customWidth="1"/>
    <col min="9986" max="9986" width="21.5703125" style="10" customWidth="1"/>
    <col min="9987" max="9987" width="8.140625" style="10" bestFit="1" customWidth="1"/>
    <col min="9988" max="9988" width="11.28515625" style="10" bestFit="1" customWidth="1"/>
    <col min="9989" max="9989" width="18.5703125" style="10" customWidth="1"/>
    <col min="9990" max="9994" width="9.140625" style="10" customWidth="1"/>
    <col min="9995" max="9995" width="7.28515625" style="10" customWidth="1"/>
    <col min="9996" max="9996" width="2" style="10" customWidth="1"/>
    <col min="9997" max="10240" width="0" style="10" hidden="1"/>
    <col min="10241" max="10241" width="2" style="10" customWidth="1"/>
    <col min="10242" max="10242" width="21.5703125" style="10" customWidth="1"/>
    <col min="10243" max="10243" width="8.140625" style="10" bestFit="1" customWidth="1"/>
    <col min="10244" max="10244" width="11.28515625" style="10" bestFit="1" customWidth="1"/>
    <col min="10245" max="10245" width="18.5703125" style="10" customWidth="1"/>
    <col min="10246" max="10250" width="9.140625" style="10" customWidth="1"/>
    <col min="10251" max="10251" width="7.28515625" style="10" customWidth="1"/>
    <col min="10252" max="10252" width="2" style="10" customWidth="1"/>
    <col min="10253" max="10496" width="0" style="10" hidden="1"/>
    <col min="10497" max="10497" width="2" style="10" customWidth="1"/>
    <col min="10498" max="10498" width="21.5703125" style="10" customWidth="1"/>
    <col min="10499" max="10499" width="8.140625" style="10" bestFit="1" customWidth="1"/>
    <col min="10500" max="10500" width="11.28515625" style="10" bestFit="1" customWidth="1"/>
    <col min="10501" max="10501" width="18.5703125" style="10" customWidth="1"/>
    <col min="10502" max="10506" width="9.140625" style="10" customWidth="1"/>
    <col min="10507" max="10507" width="7.28515625" style="10" customWidth="1"/>
    <col min="10508" max="10508" width="2" style="10" customWidth="1"/>
    <col min="10509" max="10752" width="0" style="10" hidden="1"/>
    <col min="10753" max="10753" width="2" style="10" customWidth="1"/>
    <col min="10754" max="10754" width="21.5703125" style="10" customWidth="1"/>
    <col min="10755" max="10755" width="8.140625" style="10" bestFit="1" customWidth="1"/>
    <col min="10756" max="10756" width="11.28515625" style="10" bestFit="1" customWidth="1"/>
    <col min="10757" max="10757" width="18.5703125" style="10" customWidth="1"/>
    <col min="10758" max="10762" width="9.140625" style="10" customWidth="1"/>
    <col min="10763" max="10763" width="7.28515625" style="10" customWidth="1"/>
    <col min="10764" max="10764" width="2" style="10" customWidth="1"/>
    <col min="10765" max="11008" width="0" style="10" hidden="1"/>
    <col min="11009" max="11009" width="2" style="10" customWidth="1"/>
    <col min="11010" max="11010" width="21.5703125" style="10" customWidth="1"/>
    <col min="11011" max="11011" width="8.140625" style="10" bestFit="1" customWidth="1"/>
    <col min="11012" max="11012" width="11.28515625" style="10" bestFit="1" customWidth="1"/>
    <col min="11013" max="11013" width="18.5703125" style="10" customWidth="1"/>
    <col min="11014" max="11018" width="9.140625" style="10" customWidth="1"/>
    <col min="11019" max="11019" width="7.28515625" style="10" customWidth="1"/>
    <col min="11020" max="11020" width="2" style="10" customWidth="1"/>
    <col min="11021" max="11264" width="0" style="10" hidden="1"/>
    <col min="11265" max="11265" width="2" style="10" customWidth="1"/>
    <col min="11266" max="11266" width="21.5703125" style="10" customWidth="1"/>
    <col min="11267" max="11267" width="8.140625" style="10" bestFit="1" customWidth="1"/>
    <col min="11268" max="11268" width="11.28515625" style="10" bestFit="1" customWidth="1"/>
    <col min="11269" max="11269" width="18.5703125" style="10" customWidth="1"/>
    <col min="11270" max="11274" width="9.140625" style="10" customWidth="1"/>
    <col min="11275" max="11275" width="7.28515625" style="10" customWidth="1"/>
    <col min="11276" max="11276" width="2" style="10" customWidth="1"/>
    <col min="11277" max="11520" width="0" style="10" hidden="1"/>
    <col min="11521" max="11521" width="2" style="10" customWidth="1"/>
    <col min="11522" max="11522" width="21.5703125" style="10" customWidth="1"/>
    <col min="11523" max="11523" width="8.140625" style="10" bestFit="1" customWidth="1"/>
    <col min="11524" max="11524" width="11.28515625" style="10" bestFit="1" customWidth="1"/>
    <col min="11525" max="11525" width="18.5703125" style="10" customWidth="1"/>
    <col min="11526" max="11530" width="9.140625" style="10" customWidth="1"/>
    <col min="11531" max="11531" width="7.28515625" style="10" customWidth="1"/>
    <col min="11532" max="11532" width="2" style="10" customWidth="1"/>
    <col min="11533" max="11776" width="0" style="10" hidden="1"/>
    <col min="11777" max="11777" width="2" style="10" customWidth="1"/>
    <col min="11778" max="11778" width="21.5703125" style="10" customWidth="1"/>
    <col min="11779" max="11779" width="8.140625" style="10" bestFit="1" customWidth="1"/>
    <col min="11780" max="11780" width="11.28515625" style="10" bestFit="1" customWidth="1"/>
    <col min="11781" max="11781" width="18.5703125" style="10" customWidth="1"/>
    <col min="11782" max="11786" width="9.140625" style="10" customWidth="1"/>
    <col min="11787" max="11787" width="7.28515625" style="10" customWidth="1"/>
    <col min="11788" max="11788" width="2" style="10" customWidth="1"/>
    <col min="11789" max="12032" width="0" style="10" hidden="1"/>
    <col min="12033" max="12033" width="2" style="10" customWidth="1"/>
    <col min="12034" max="12034" width="21.5703125" style="10" customWidth="1"/>
    <col min="12035" max="12035" width="8.140625" style="10" bestFit="1" customWidth="1"/>
    <col min="12036" max="12036" width="11.28515625" style="10" bestFit="1" customWidth="1"/>
    <col min="12037" max="12037" width="18.5703125" style="10" customWidth="1"/>
    <col min="12038" max="12042" width="9.140625" style="10" customWidth="1"/>
    <col min="12043" max="12043" width="7.28515625" style="10" customWidth="1"/>
    <col min="12044" max="12044" width="2" style="10" customWidth="1"/>
    <col min="12045" max="12288" width="0" style="10" hidden="1"/>
    <col min="12289" max="12289" width="2" style="10" customWidth="1"/>
    <col min="12290" max="12290" width="21.5703125" style="10" customWidth="1"/>
    <col min="12291" max="12291" width="8.140625" style="10" bestFit="1" customWidth="1"/>
    <col min="12292" max="12292" width="11.28515625" style="10" bestFit="1" customWidth="1"/>
    <col min="12293" max="12293" width="18.5703125" style="10" customWidth="1"/>
    <col min="12294" max="12298" width="9.140625" style="10" customWidth="1"/>
    <col min="12299" max="12299" width="7.28515625" style="10" customWidth="1"/>
    <col min="12300" max="12300" width="2" style="10" customWidth="1"/>
    <col min="12301" max="12544" width="0" style="10" hidden="1"/>
    <col min="12545" max="12545" width="2" style="10" customWidth="1"/>
    <col min="12546" max="12546" width="21.5703125" style="10" customWidth="1"/>
    <col min="12547" max="12547" width="8.140625" style="10" bestFit="1" customWidth="1"/>
    <col min="12548" max="12548" width="11.28515625" style="10" bestFit="1" customWidth="1"/>
    <col min="12549" max="12549" width="18.5703125" style="10" customWidth="1"/>
    <col min="12550" max="12554" width="9.140625" style="10" customWidth="1"/>
    <col min="12555" max="12555" width="7.28515625" style="10" customWidth="1"/>
    <col min="12556" max="12556" width="2" style="10" customWidth="1"/>
    <col min="12557" max="12800" width="0" style="10" hidden="1"/>
    <col min="12801" max="12801" width="2" style="10" customWidth="1"/>
    <col min="12802" max="12802" width="21.5703125" style="10" customWidth="1"/>
    <col min="12803" max="12803" width="8.140625" style="10" bestFit="1" customWidth="1"/>
    <col min="12804" max="12804" width="11.28515625" style="10" bestFit="1" customWidth="1"/>
    <col min="12805" max="12805" width="18.5703125" style="10" customWidth="1"/>
    <col min="12806" max="12810" width="9.140625" style="10" customWidth="1"/>
    <col min="12811" max="12811" width="7.28515625" style="10" customWidth="1"/>
    <col min="12812" max="12812" width="2" style="10" customWidth="1"/>
    <col min="12813" max="13056" width="0" style="10" hidden="1"/>
    <col min="13057" max="13057" width="2" style="10" customWidth="1"/>
    <col min="13058" max="13058" width="21.5703125" style="10" customWidth="1"/>
    <col min="13059" max="13059" width="8.140625" style="10" bestFit="1" customWidth="1"/>
    <col min="13060" max="13060" width="11.28515625" style="10" bestFit="1" customWidth="1"/>
    <col min="13061" max="13061" width="18.5703125" style="10" customWidth="1"/>
    <col min="13062" max="13066" width="9.140625" style="10" customWidth="1"/>
    <col min="13067" max="13067" width="7.28515625" style="10" customWidth="1"/>
    <col min="13068" max="13068" width="2" style="10" customWidth="1"/>
    <col min="13069" max="13312" width="0" style="10" hidden="1"/>
    <col min="13313" max="13313" width="2" style="10" customWidth="1"/>
    <col min="13314" max="13314" width="21.5703125" style="10" customWidth="1"/>
    <col min="13315" max="13315" width="8.140625" style="10" bestFit="1" customWidth="1"/>
    <col min="13316" max="13316" width="11.28515625" style="10" bestFit="1" customWidth="1"/>
    <col min="13317" max="13317" width="18.5703125" style="10" customWidth="1"/>
    <col min="13318" max="13322" width="9.140625" style="10" customWidth="1"/>
    <col min="13323" max="13323" width="7.28515625" style="10" customWidth="1"/>
    <col min="13324" max="13324" width="2" style="10" customWidth="1"/>
    <col min="13325" max="13568" width="0" style="10" hidden="1"/>
    <col min="13569" max="13569" width="2" style="10" customWidth="1"/>
    <col min="13570" max="13570" width="21.5703125" style="10" customWidth="1"/>
    <col min="13571" max="13571" width="8.140625" style="10" bestFit="1" customWidth="1"/>
    <col min="13572" max="13572" width="11.28515625" style="10" bestFit="1" customWidth="1"/>
    <col min="13573" max="13573" width="18.5703125" style="10" customWidth="1"/>
    <col min="13574" max="13578" width="9.140625" style="10" customWidth="1"/>
    <col min="13579" max="13579" width="7.28515625" style="10" customWidth="1"/>
    <col min="13580" max="13580" width="2" style="10" customWidth="1"/>
    <col min="13581" max="13824" width="0" style="10" hidden="1"/>
    <col min="13825" max="13825" width="2" style="10" customWidth="1"/>
    <col min="13826" max="13826" width="21.5703125" style="10" customWidth="1"/>
    <col min="13827" max="13827" width="8.140625" style="10" bestFit="1" customWidth="1"/>
    <col min="13828" max="13828" width="11.28515625" style="10" bestFit="1" customWidth="1"/>
    <col min="13829" max="13829" width="18.5703125" style="10" customWidth="1"/>
    <col min="13830" max="13834" width="9.140625" style="10" customWidth="1"/>
    <col min="13835" max="13835" width="7.28515625" style="10" customWidth="1"/>
    <col min="13836" max="13836" width="2" style="10" customWidth="1"/>
    <col min="13837" max="14080" width="0" style="10" hidden="1"/>
    <col min="14081" max="14081" width="2" style="10" customWidth="1"/>
    <col min="14082" max="14082" width="21.5703125" style="10" customWidth="1"/>
    <col min="14083" max="14083" width="8.140625" style="10" bestFit="1" customWidth="1"/>
    <col min="14084" max="14084" width="11.28515625" style="10" bestFit="1" customWidth="1"/>
    <col min="14085" max="14085" width="18.5703125" style="10" customWidth="1"/>
    <col min="14086" max="14090" width="9.140625" style="10" customWidth="1"/>
    <col min="14091" max="14091" width="7.28515625" style="10" customWidth="1"/>
    <col min="14092" max="14092" width="2" style="10" customWidth="1"/>
    <col min="14093" max="14336" width="0" style="10" hidden="1"/>
    <col min="14337" max="14337" width="2" style="10" customWidth="1"/>
    <col min="14338" max="14338" width="21.5703125" style="10" customWidth="1"/>
    <col min="14339" max="14339" width="8.140625" style="10" bestFit="1" customWidth="1"/>
    <col min="14340" max="14340" width="11.28515625" style="10" bestFit="1" customWidth="1"/>
    <col min="14341" max="14341" width="18.5703125" style="10" customWidth="1"/>
    <col min="14342" max="14346" width="9.140625" style="10" customWidth="1"/>
    <col min="14347" max="14347" width="7.28515625" style="10" customWidth="1"/>
    <col min="14348" max="14348" width="2" style="10" customWidth="1"/>
    <col min="14349" max="14592" width="0" style="10" hidden="1"/>
    <col min="14593" max="14593" width="2" style="10" customWidth="1"/>
    <col min="14594" max="14594" width="21.5703125" style="10" customWidth="1"/>
    <col min="14595" max="14595" width="8.140625" style="10" bestFit="1" customWidth="1"/>
    <col min="14596" max="14596" width="11.28515625" style="10" bestFit="1" customWidth="1"/>
    <col min="14597" max="14597" width="18.5703125" style="10" customWidth="1"/>
    <col min="14598" max="14602" width="9.140625" style="10" customWidth="1"/>
    <col min="14603" max="14603" width="7.28515625" style="10" customWidth="1"/>
    <col min="14604" max="14604" width="2" style="10" customWidth="1"/>
    <col min="14605" max="14848" width="0" style="10" hidden="1"/>
    <col min="14849" max="14849" width="2" style="10" customWidth="1"/>
    <col min="14850" max="14850" width="21.5703125" style="10" customWidth="1"/>
    <col min="14851" max="14851" width="8.140625" style="10" bestFit="1" customWidth="1"/>
    <col min="14852" max="14852" width="11.28515625" style="10" bestFit="1" customWidth="1"/>
    <col min="14853" max="14853" width="18.5703125" style="10" customWidth="1"/>
    <col min="14854" max="14858" width="9.140625" style="10" customWidth="1"/>
    <col min="14859" max="14859" width="7.28515625" style="10" customWidth="1"/>
    <col min="14860" max="14860" width="2" style="10" customWidth="1"/>
    <col min="14861" max="15104" width="0" style="10" hidden="1"/>
    <col min="15105" max="15105" width="2" style="10" customWidth="1"/>
    <col min="15106" max="15106" width="21.5703125" style="10" customWidth="1"/>
    <col min="15107" max="15107" width="8.140625" style="10" bestFit="1" customWidth="1"/>
    <col min="15108" max="15108" width="11.28515625" style="10" bestFit="1" customWidth="1"/>
    <col min="15109" max="15109" width="18.5703125" style="10" customWidth="1"/>
    <col min="15110" max="15114" width="9.140625" style="10" customWidth="1"/>
    <col min="15115" max="15115" width="7.28515625" style="10" customWidth="1"/>
    <col min="15116" max="15116" width="2" style="10" customWidth="1"/>
    <col min="15117" max="15360" width="0" style="10" hidden="1"/>
    <col min="15361" max="15361" width="2" style="10" customWidth="1"/>
    <col min="15362" max="15362" width="21.5703125" style="10" customWidth="1"/>
    <col min="15363" max="15363" width="8.140625" style="10" bestFit="1" customWidth="1"/>
    <col min="15364" max="15364" width="11.28515625" style="10" bestFit="1" customWidth="1"/>
    <col min="15365" max="15365" width="18.5703125" style="10" customWidth="1"/>
    <col min="15366" max="15370" width="9.140625" style="10" customWidth="1"/>
    <col min="15371" max="15371" width="7.28515625" style="10" customWidth="1"/>
    <col min="15372" max="15372" width="2" style="10" customWidth="1"/>
    <col min="15373" max="15616" width="0" style="10" hidden="1"/>
    <col min="15617" max="15617" width="2" style="10" customWidth="1"/>
    <col min="15618" max="15618" width="21.5703125" style="10" customWidth="1"/>
    <col min="15619" max="15619" width="8.140625" style="10" bestFit="1" customWidth="1"/>
    <col min="15620" max="15620" width="11.28515625" style="10" bestFit="1" customWidth="1"/>
    <col min="15621" max="15621" width="18.5703125" style="10" customWidth="1"/>
    <col min="15622" max="15626" width="9.140625" style="10" customWidth="1"/>
    <col min="15627" max="15627" width="7.28515625" style="10" customWidth="1"/>
    <col min="15628" max="15628" width="2" style="10" customWidth="1"/>
    <col min="15629" max="15872" width="0" style="10" hidden="1"/>
    <col min="15873" max="15873" width="2" style="10" customWidth="1"/>
    <col min="15874" max="15874" width="21.5703125" style="10" customWidth="1"/>
    <col min="15875" max="15875" width="8.140625" style="10" bestFit="1" customWidth="1"/>
    <col min="15876" max="15876" width="11.28515625" style="10" bestFit="1" customWidth="1"/>
    <col min="15877" max="15877" width="18.5703125" style="10" customWidth="1"/>
    <col min="15878" max="15882" width="9.140625" style="10" customWidth="1"/>
    <col min="15883" max="15883" width="7.28515625" style="10" customWidth="1"/>
    <col min="15884" max="15884" width="2" style="10" customWidth="1"/>
    <col min="15885" max="16128" width="0" style="10" hidden="1"/>
    <col min="16129" max="16129" width="2" style="10" customWidth="1"/>
    <col min="16130" max="16130" width="21.5703125" style="10" customWidth="1"/>
    <col min="16131" max="16131" width="8.140625" style="10" bestFit="1" customWidth="1"/>
    <col min="16132" max="16132" width="11.28515625" style="10" bestFit="1" customWidth="1"/>
    <col min="16133" max="16133" width="18.5703125" style="10" customWidth="1"/>
    <col min="16134" max="16138" width="9.140625" style="10" customWidth="1"/>
    <col min="16139" max="16139" width="7.28515625" style="10" customWidth="1"/>
    <col min="16140" max="16140" width="2" style="10" customWidth="1"/>
    <col min="16141" max="16384" width="0" style="10" hidden="1"/>
  </cols>
  <sheetData>
    <row r="1" spans="2:11" ht="7.5" customHeight="1" thickBot="1"/>
    <row r="2" spans="2:11">
      <c r="B2" s="90" t="s">
        <v>91</v>
      </c>
      <c r="C2" s="91"/>
      <c r="D2" s="91"/>
      <c r="E2" s="91"/>
      <c r="F2" s="91"/>
      <c r="G2" s="91"/>
      <c r="H2" s="91"/>
      <c r="I2" s="91"/>
      <c r="J2" s="91"/>
      <c r="K2" s="92"/>
    </row>
    <row r="3" spans="2:11" ht="13.5" thickBot="1">
      <c r="B3" s="93"/>
      <c r="C3" s="94"/>
      <c r="D3" s="94"/>
      <c r="E3" s="94"/>
      <c r="F3" s="94"/>
      <c r="G3" s="94"/>
      <c r="H3" s="94"/>
      <c r="I3" s="94"/>
      <c r="J3" s="94"/>
      <c r="K3" s="95"/>
    </row>
    <row r="4" spans="2:11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>
      <c r="B5" s="11"/>
      <c r="C5" s="12"/>
      <c r="D5" s="12"/>
      <c r="E5" s="12"/>
      <c r="F5" s="12"/>
      <c r="G5" s="12"/>
      <c r="H5" s="12"/>
      <c r="I5" s="12"/>
      <c r="J5" s="12"/>
      <c r="K5" s="13"/>
    </row>
    <row r="6" spans="2:11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11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>
      <c r="B8" s="11"/>
      <c r="C8" s="12"/>
      <c r="D8" s="12"/>
      <c r="E8" s="12"/>
      <c r="F8" s="12"/>
      <c r="G8" s="12"/>
      <c r="H8" s="12"/>
      <c r="I8" s="12"/>
      <c r="J8" s="12"/>
      <c r="K8" s="13"/>
    </row>
    <row r="9" spans="2:11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1">
      <c r="B10" s="11"/>
      <c r="C10" s="12"/>
      <c r="D10" s="12"/>
      <c r="E10" s="12"/>
      <c r="F10" s="96"/>
      <c r="G10" s="97"/>
      <c r="H10" s="97"/>
      <c r="I10" s="97"/>
      <c r="J10" s="97"/>
      <c r="K10" s="98"/>
    </row>
    <row r="11" spans="2:11">
      <c r="B11" s="11"/>
      <c r="C11" s="12"/>
      <c r="D11" s="12"/>
      <c r="E11" s="12"/>
      <c r="F11" s="99"/>
      <c r="G11" s="100"/>
      <c r="H11" s="100"/>
      <c r="I11" s="100"/>
      <c r="J11" s="100"/>
      <c r="K11" s="101"/>
    </row>
    <row r="12" spans="2:11">
      <c r="B12" s="11"/>
      <c r="C12" s="12"/>
      <c r="D12" s="12"/>
      <c r="E12" s="12"/>
      <c r="F12" s="99"/>
      <c r="G12" s="100"/>
      <c r="H12" s="100"/>
      <c r="I12" s="100"/>
      <c r="J12" s="100"/>
      <c r="K12" s="101"/>
    </row>
    <row r="13" spans="2:11">
      <c r="B13" s="11"/>
      <c r="C13" s="12"/>
      <c r="D13" s="12"/>
      <c r="E13" s="12"/>
      <c r="F13" s="99"/>
      <c r="G13" s="100"/>
      <c r="H13" s="100"/>
      <c r="I13" s="100"/>
      <c r="J13" s="100"/>
      <c r="K13" s="101"/>
    </row>
    <row r="14" spans="2:11">
      <c r="B14" s="11"/>
      <c r="C14" s="12"/>
      <c r="D14" s="12"/>
      <c r="E14" s="12"/>
      <c r="F14" s="99"/>
      <c r="G14" s="100"/>
      <c r="H14" s="100"/>
      <c r="I14" s="100"/>
      <c r="J14" s="100"/>
      <c r="K14" s="101"/>
    </row>
    <row r="15" spans="2:11">
      <c r="B15" s="11"/>
      <c r="C15" s="12"/>
      <c r="D15" s="12"/>
      <c r="E15" s="12"/>
      <c r="F15" s="99"/>
      <c r="G15" s="100"/>
      <c r="H15" s="100"/>
      <c r="I15" s="100"/>
      <c r="J15" s="100"/>
      <c r="K15" s="101"/>
    </row>
    <row r="16" spans="2:11">
      <c r="B16" s="11"/>
      <c r="C16" s="12"/>
      <c r="D16" s="12"/>
      <c r="E16" s="12"/>
      <c r="F16" s="99"/>
      <c r="G16" s="100"/>
      <c r="H16" s="100"/>
      <c r="I16" s="100"/>
      <c r="J16" s="100"/>
      <c r="K16" s="101"/>
    </row>
    <row r="17" spans="2:11" ht="13.5" thickBot="1">
      <c r="B17" s="11"/>
      <c r="C17" s="12"/>
      <c r="D17" s="12"/>
      <c r="E17" s="12"/>
      <c r="F17" s="99"/>
      <c r="G17" s="100"/>
      <c r="H17" s="100"/>
      <c r="I17" s="100"/>
      <c r="J17" s="100"/>
      <c r="K17" s="101"/>
    </row>
    <row r="18" spans="2:11" ht="13.5" thickBot="1">
      <c r="B18" s="11"/>
      <c r="C18" s="12"/>
      <c r="D18" s="12"/>
      <c r="E18" s="12"/>
      <c r="F18" s="102" t="s">
        <v>92</v>
      </c>
      <c r="G18" s="103"/>
      <c r="H18" s="103"/>
      <c r="I18" s="103"/>
      <c r="J18" s="103"/>
      <c r="K18" s="104"/>
    </row>
    <row r="19" spans="2:11" ht="13.5" customHeight="1" thickBot="1">
      <c r="B19" s="11"/>
      <c r="C19" s="12"/>
      <c r="D19" s="12"/>
      <c r="E19" s="12"/>
      <c r="F19" s="105" t="s">
        <v>93</v>
      </c>
      <c r="G19" s="106"/>
      <c r="H19" s="106"/>
      <c r="I19" s="106"/>
      <c r="J19" s="106"/>
      <c r="K19" s="107"/>
    </row>
    <row r="20" spans="2:11" ht="39.950000000000003" customHeight="1" thickBot="1">
      <c r="B20" s="14" t="s">
        <v>94</v>
      </c>
      <c r="C20" s="15" t="s">
        <v>95</v>
      </c>
      <c r="D20" s="16" t="s">
        <v>96</v>
      </c>
      <c r="E20" s="17" t="s">
        <v>97</v>
      </c>
      <c r="F20" s="84"/>
      <c r="G20" s="85"/>
      <c r="H20" s="85"/>
      <c r="I20" s="85"/>
      <c r="J20" s="85"/>
      <c r="K20" s="86"/>
    </row>
    <row r="21" spans="2:11" ht="39.950000000000003" customHeight="1" thickBot="1">
      <c r="B21" s="18" t="s">
        <v>98</v>
      </c>
      <c r="C21" s="19">
        <v>0.03</v>
      </c>
      <c r="D21" s="20" t="str">
        <f>IF(C21&lt;0.03,"FORA DO LIMITE",IF(C21&gt;0.055,"FORA DO LIMITE","OK"))</f>
        <v>OK</v>
      </c>
      <c r="E21" s="21">
        <f>((1+C21+C22+C23)*(1+C24)*(1+C25))/(1-(C26+C27))-1</f>
        <v>0.24965917704385476</v>
      </c>
      <c r="F21" s="84"/>
      <c r="G21" s="85"/>
      <c r="H21" s="85"/>
      <c r="I21" s="85"/>
      <c r="J21" s="85"/>
      <c r="K21" s="86"/>
    </row>
    <row r="22" spans="2:11" ht="39.950000000000003" customHeight="1">
      <c r="B22" s="18" t="s">
        <v>99</v>
      </c>
      <c r="C22" s="19">
        <v>0.01</v>
      </c>
      <c r="D22" s="20" t="str">
        <f>IF(C22&lt;0.008,"FORA DO LIMITE",IF(C22&gt;0.01,"FORA DO LIMITE","OK"))</f>
        <v>OK</v>
      </c>
      <c r="E22" s="22" t="s">
        <v>100</v>
      </c>
      <c r="F22" s="84" t="s">
        <v>101</v>
      </c>
      <c r="G22" s="85"/>
      <c r="H22" s="85"/>
      <c r="I22" s="85"/>
      <c r="J22" s="85"/>
      <c r="K22" s="86"/>
    </row>
    <row r="23" spans="2:11" ht="39.950000000000003" customHeight="1" thickBot="1">
      <c r="B23" s="18" t="s">
        <v>102</v>
      </c>
      <c r="C23" s="19">
        <v>0.01</v>
      </c>
      <c r="D23" s="20" t="str">
        <f>IF(C23&lt;0.0097,"FORA DO LIMITE",IF(C23&gt;0.0127,"FORA DO LIMITE","OK"))</f>
        <v>OK</v>
      </c>
      <c r="E23" s="23"/>
      <c r="F23" s="84"/>
      <c r="G23" s="85"/>
      <c r="H23" s="85"/>
      <c r="I23" s="85"/>
      <c r="J23" s="85"/>
      <c r="K23" s="86"/>
    </row>
    <row r="24" spans="2:11" ht="39.950000000000003" customHeight="1">
      <c r="B24" s="18" t="s">
        <v>103</v>
      </c>
      <c r="C24" s="19">
        <v>1.2999999999999999E-2</v>
      </c>
      <c r="D24" s="20" t="str">
        <f>IF(C24&lt;0.0059,"FORA DO LIMITE",IF(C24&gt;0.0139,"FORA DO LIMITE","OK"))</f>
        <v>OK</v>
      </c>
      <c r="E24" s="81"/>
      <c r="F24" s="84" t="s">
        <v>104</v>
      </c>
      <c r="G24" s="85"/>
      <c r="H24" s="85"/>
      <c r="I24" s="85"/>
      <c r="J24" s="85"/>
      <c r="K24" s="86"/>
    </row>
    <row r="25" spans="2:11" ht="39.950000000000003" customHeight="1">
      <c r="B25" s="18" t="s">
        <v>105</v>
      </c>
      <c r="C25" s="19">
        <v>8.5000000000000006E-2</v>
      </c>
      <c r="D25" s="20" t="str">
        <f>IF(C25&lt;0.0616,"FORA DO LIMITE",IF(C25&gt;0.0896,"FORA DO LIMITE","OK"))</f>
        <v>OK</v>
      </c>
      <c r="E25" s="82"/>
      <c r="F25" s="84"/>
      <c r="G25" s="85"/>
      <c r="H25" s="85"/>
      <c r="I25" s="85"/>
      <c r="J25" s="85"/>
      <c r="K25" s="86"/>
    </row>
    <row r="26" spans="2:11" ht="39.950000000000003" customHeight="1">
      <c r="B26" s="18" t="s">
        <v>106</v>
      </c>
      <c r="C26" s="19">
        <v>5.6500000000000002E-2</v>
      </c>
      <c r="D26" s="20"/>
      <c r="E26" s="82"/>
      <c r="F26" s="84"/>
      <c r="G26" s="85"/>
      <c r="H26" s="85"/>
      <c r="I26" s="85"/>
      <c r="J26" s="85"/>
      <c r="K26" s="86"/>
    </row>
    <row r="27" spans="2:11" ht="39.950000000000003" customHeight="1" thickBot="1">
      <c r="B27" s="24" t="s">
        <v>107</v>
      </c>
      <c r="C27" s="25">
        <v>0.02</v>
      </c>
      <c r="D27" s="20" t="str">
        <f>IF(C27&lt;0.02,"FORA DO LIMITE",IF(C27&gt;0.05,"FORA DO LIMITE","OK"))</f>
        <v>OK</v>
      </c>
      <c r="E27" s="83"/>
      <c r="F27" s="87"/>
      <c r="G27" s="88"/>
      <c r="H27" s="88"/>
      <c r="I27" s="88"/>
      <c r="J27" s="88"/>
      <c r="K27" s="89"/>
    </row>
    <row r="28" spans="2:11" ht="7.5" customHeight="1"/>
    <row r="29" spans="2:11" hidden="1"/>
    <row r="30" spans="2:11" hidden="1"/>
    <row r="31" spans="2:11" hidden="1"/>
  </sheetData>
  <sheetProtection selectLockedCells="1"/>
  <mergeCells count="7">
    <mergeCell ref="E24:E27"/>
    <mergeCell ref="F24:K27"/>
    <mergeCell ref="B2:K3"/>
    <mergeCell ref="F10:K17"/>
    <mergeCell ref="F18:K18"/>
    <mergeCell ref="F19:K21"/>
    <mergeCell ref="F22:K23"/>
  </mergeCells>
  <conditionalFormatting sqref="D21:D27">
    <cfRule type="cellIs" dxfId="4" priority="4" stopIfTrue="1" operator="equal">
      <formula>"OK"</formula>
    </cfRule>
    <cfRule type="cellIs" dxfId="3" priority="5" stopIfTrue="1" operator="equal">
      <formula>"FORA DO LIMITE"</formula>
    </cfRule>
  </conditionalFormatting>
  <conditionalFormatting sqref="E23">
    <cfRule type="cellIs" dxfId="2" priority="1" stopIfTrue="1" operator="equal">
      <formula>"OK"</formula>
    </cfRule>
    <cfRule type="cellIs" dxfId="1" priority="2" stopIfTrue="1" operator="equal">
      <formula>"FORA DA FAIXA"</formula>
    </cfRule>
    <cfRule type="cellIs" dxfId="0" priority="3" stopIfTrue="1" operator="equal">
      <formula>"VERIFICAR ITENS"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Footer>&amp;LPavilhão_Renovest&amp;RSecretaria de Planejamento - Prefeitura de Taquari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SheetLayoutView="100" workbookViewId="0">
      <selection activeCell="J18" sqref="J18"/>
    </sheetView>
  </sheetViews>
  <sheetFormatPr defaultRowHeight="15"/>
  <cols>
    <col min="1" max="1" width="12" style="73" customWidth="1"/>
    <col min="2" max="2" width="44.85546875" style="59" customWidth="1"/>
    <col min="3" max="4" width="16.7109375" style="60" customWidth="1"/>
    <col min="5" max="5" width="13.140625" style="59" customWidth="1"/>
    <col min="6" max="256" width="8.85546875" style="59"/>
    <col min="257" max="257" width="12" style="59" customWidth="1"/>
    <col min="258" max="258" width="44.85546875" style="59" customWidth="1"/>
    <col min="259" max="260" width="16.7109375" style="59" customWidth="1"/>
    <col min="261" max="261" width="13.140625" style="59" customWidth="1"/>
    <col min="262" max="512" width="8.85546875" style="59"/>
    <col min="513" max="513" width="12" style="59" customWidth="1"/>
    <col min="514" max="514" width="44.85546875" style="59" customWidth="1"/>
    <col min="515" max="516" width="16.7109375" style="59" customWidth="1"/>
    <col min="517" max="517" width="13.140625" style="59" customWidth="1"/>
    <col min="518" max="768" width="8.85546875" style="59"/>
    <col min="769" max="769" width="12" style="59" customWidth="1"/>
    <col min="770" max="770" width="44.85546875" style="59" customWidth="1"/>
    <col min="771" max="772" width="16.7109375" style="59" customWidth="1"/>
    <col min="773" max="773" width="13.140625" style="59" customWidth="1"/>
    <col min="774" max="1024" width="8.85546875" style="59"/>
    <col min="1025" max="1025" width="12" style="59" customWidth="1"/>
    <col min="1026" max="1026" width="44.85546875" style="59" customWidth="1"/>
    <col min="1027" max="1028" width="16.7109375" style="59" customWidth="1"/>
    <col min="1029" max="1029" width="13.140625" style="59" customWidth="1"/>
    <col min="1030" max="1280" width="8.85546875" style="59"/>
    <col min="1281" max="1281" width="12" style="59" customWidth="1"/>
    <col min="1282" max="1282" width="44.85546875" style="59" customWidth="1"/>
    <col min="1283" max="1284" width="16.7109375" style="59" customWidth="1"/>
    <col min="1285" max="1285" width="13.140625" style="59" customWidth="1"/>
    <col min="1286" max="1536" width="8.85546875" style="59"/>
    <col min="1537" max="1537" width="12" style="59" customWidth="1"/>
    <col min="1538" max="1538" width="44.85546875" style="59" customWidth="1"/>
    <col min="1539" max="1540" width="16.7109375" style="59" customWidth="1"/>
    <col min="1541" max="1541" width="13.140625" style="59" customWidth="1"/>
    <col min="1542" max="1792" width="8.85546875" style="59"/>
    <col min="1793" max="1793" width="12" style="59" customWidth="1"/>
    <col min="1794" max="1794" width="44.85546875" style="59" customWidth="1"/>
    <col min="1795" max="1796" width="16.7109375" style="59" customWidth="1"/>
    <col min="1797" max="1797" width="13.140625" style="59" customWidth="1"/>
    <col min="1798" max="2048" width="8.85546875" style="59"/>
    <col min="2049" max="2049" width="12" style="59" customWidth="1"/>
    <col min="2050" max="2050" width="44.85546875" style="59" customWidth="1"/>
    <col min="2051" max="2052" width="16.7109375" style="59" customWidth="1"/>
    <col min="2053" max="2053" width="13.140625" style="59" customWidth="1"/>
    <col min="2054" max="2304" width="8.85546875" style="59"/>
    <col min="2305" max="2305" width="12" style="59" customWidth="1"/>
    <col min="2306" max="2306" width="44.85546875" style="59" customWidth="1"/>
    <col min="2307" max="2308" width="16.7109375" style="59" customWidth="1"/>
    <col min="2309" max="2309" width="13.140625" style="59" customWidth="1"/>
    <col min="2310" max="2560" width="8.85546875" style="59"/>
    <col min="2561" max="2561" width="12" style="59" customWidth="1"/>
    <col min="2562" max="2562" width="44.85546875" style="59" customWidth="1"/>
    <col min="2563" max="2564" width="16.7109375" style="59" customWidth="1"/>
    <col min="2565" max="2565" width="13.140625" style="59" customWidth="1"/>
    <col min="2566" max="2816" width="8.85546875" style="59"/>
    <col min="2817" max="2817" width="12" style="59" customWidth="1"/>
    <col min="2818" max="2818" width="44.85546875" style="59" customWidth="1"/>
    <col min="2819" max="2820" width="16.7109375" style="59" customWidth="1"/>
    <col min="2821" max="2821" width="13.140625" style="59" customWidth="1"/>
    <col min="2822" max="3072" width="8.85546875" style="59"/>
    <col min="3073" max="3073" width="12" style="59" customWidth="1"/>
    <col min="3074" max="3074" width="44.85546875" style="59" customWidth="1"/>
    <col min="3075" max="3076" width="16.7109375" style="59" customWidth="1"/>
    <col min="3077" max="3077" width="13.140625" style="59" customWidth="1"/>
    <col min="3078" max="3328" width="8.85546875" style="59"/>
    <col min="3329" max="3329" width="12" style="59" customWidth="1"/>
    <col min="3330" max="3330" width="44.85546875" style="59" customWidth="1"/>
    <col min="3331" max="3332" width="16.7109375" style="59" customWidth="1"/>
    <col min="3333" max="3333" width="13.140625" style="59" customWidth="1"/>
    <col min="3334" max="3584" width="8.85546875" style="59"/>
    <col min="3585" max="3585" width="12" style="59" customWidth="1"/>
    <col min="3586" max="3586" width="44.85546875" style="59" customWidth="1"/>
    <col min="3587" max="3588" width="16.7109375" style="59" customWidth="1"/>
    <col min="3589" max="3589" width="13.140625" style="59" customWidth="1"/>
    <col min="3590" max="3840" width="8.85546875" style="59"/>
    <col min="3841" max="3841" width="12" style="59" customWidth="1"/>
    <col min="3842" max="3842" width="44.85546875" style="59" customWidth="1"/>
    <col min="3843" max="3844" width="16.7109375" style="59" customWidth="1"/>
    <col min="3845" max="3845" width="13.140625" style="59" customWidth="1"/>
    <col min="3846" max="4096" width="8.85546875" style="59"/>
    <col min="4097" max="4097" width="12" style="59" customWidth="1"/>
    <col min="4098" max="4098" width="44.85546875" style="59" customWidth="1"/>
    <col min="4099" max="4100" width="16.7109375" style="59" customWidth="1"/>
    <col min="4101" max="4101" width="13.140625" style="59" customWidth="1"/>
    <col min="4102" max="4352" width="8.85546875" style="59"/>
    <col min="4353" max="4353" width="12" style="59" customWidth="1"/>
    <col min="4354" max="4354" width="44.85546875" style="59" customWidth="1"/>
    <col min="4355" max="4356" width="16.7109375" style="59" customWidth="1"/>
    <col min="4357" max="4357" width="13.140625" style="59" customWidth="1"/>
    <col min="4358" max="4608" width="8.85546875" style="59"/>
    <col min="4609" max="4609" width="12" style="59" customWidth="1"/>
    <col min="4610" max="4610" width="44.85546875" style="59" customWidth="1"/>
    <col min="4611" max="4612" width="16.7109375" style="59" customWidth="1"/>
    <col min="4613" max="4613" width="13.140625" style="59" customWidth="1"/>
    <col min="4614" max="4864" width="8.85546875" style="59"/>
    <col min="4865" max="4865" width="12" style="59" customWidth="1"/>
    <col min="4866" max="4866" width="44.85546875" style="59" customWidth="1"/>
    <col min="4867" max="4868" width="16.7109375" style="59" customWidth="1"/>
    <col min="4869" max="4869" width="13.140625" style="59" customWidth="1"/>
    <col min="4870" max="5120" width="8.85546875" style="59"/>
    <col min="5121" max="5121" width="12" style="59" customWidth="1"/>
    <col min="5122" max="5122" width="44.85546875" style="59" customWidth="1"/>
    <col min="5123" max="5124" width="16.7109375" style="59" customWidth="1"/>
    <col min="5125" max="5125" width="13.140625" style="59" customWidth="1"/>
    <col min="5126" max="5376" width="8.85546875" style="59"/>
    <col min="5377" max="5377" width="12" style="59" customWidth="1"/>
    <col min="5378" max="5378" width="44.85546875" style="59" customWidth="1"/>
    <col min="5379" max="5380" width="16.7109375" style="59" customWidth="1"/>
    <col min="5381" max="5381" width="13.140625" style="59" customWidth="1"/>
    <col min="5382" max="5632" width="8.85546875" style="59"/>
    <col min="5633" max="5633" width="12" style="59" customWidth="1"/>
    <col min="5634" max="5634" width="44.85546875" style="59" customWidth="1"/>
    <col min="5635" max="5636" width="16.7109375" style="59" customWidth="1"/>
    <col min="5637" max="5637" width="13.140625" style="59" customWidth="1"/>
    <col min="5638" max="5888" width="8.85546875" style="59"/>
    <col min="5889" max="5889" width="12" style="59" customWidth="1"/>
    <col min="5890" max="5890" width="44.85546875" style="59" customWidth="1"/>
    <col min="5891" max="5892" width="16.7109375" style="59" customWidth="1"/>
    <col min="5893" max="5893" width="13.140625" style="59" customWidth="1"/>
    <col min="5894" max="6144" width="8.85546875" style="59"/>
    <col min="6145" max="6145" width="12" style="59" customWidth="1"/>
    <col min="6146" max="6146" width="44.85546875" style="59" customWidth="1"/>
    <col min="6147" max="6148" width="16.7109375" style="59" customWidth="1"/>
    <col min="6149" max="6149" width="13.140625" style="59" customWidth="1"/>
    <col min="6150" max="6400" width="8.85546875" style="59"/>
    <col min="6401" max="6401" width="12" style="59" customWidth="1"/>
    <col min="6402" max="6402" width="44.85546875" style="59" customWidth="1"/>
    <col min="6403" max="6404" width="16.7109375" style="59" customWidth="1"/>
    <col min="6405" max="6405" width="13.140625" style="59" customWidth="1"/>
    <col min="6406" max="6656" width="8.85546875" style="59"/>
    <col min="6657" max="6657" width="12" style="59" customWidth="1"/>
    <col min="6658" max="6658" width="44.85546875" style="59" customWidth="1"/>
    <col min="6659" max="6660" width="16.7109375" style="59" customWidth="1"/>
    <col min="6661" max="6661" width="13.140625" style="59" customWidth="1"/>
    <col min="6662" max="6912" width="8.85546875" style="59"/>
    <col min="6913" max="6913" width="12" style="59" customWidth="1"/>
    <col min="6914" max="6914" width="44.85546875" style="59" customWidth="1"/>
    <col min="6915" max="6916" width="16.7109375" style="59" customWidth="1"/>
    <col min="6917" max="6917" width="13.140625" style="59" customWidth="1"/>
    <col min="6918" max="7168" width="8.85546875" style="59"/>
    <col min="7169" max="7169" width="12" style="59" customWidth="1"/>
    <col min="7170" max="7170" width="44.85546875" style="59" customWidth="1"/>
    <col min="7171" max="7172" width="16.7109375" style="59" customWidth="1"/>
    <col min="7173" max="7173" width="13.140625" style="59" customWidth="1"/>
    <col min="7174" max="7424" width="8.85546875" style="59"/>
    <col min="7425" max="7425" width="12" style="59" customWidth="1"/>
    <col min="7426" max="7426" width="44.85546875" style="59" customWidth="1"/>
    <col min="7427" max="7428" width="16.7109375" style="59" customWidth="1"/>
    <col min="7429" max="7429" width="13.140625" style="59" customWidth="1"/>
    <col min="7430" max="7680" width="8.85546875" style="59"/>
    <col min="7681" max="7681" width="12" style="59" customWidth="1"/>
    <col min="7682" max="7682" width="44.85546875" style="59" customWidth="1"/>
    <col min="7683" max="7684" width="16.7109375" style="59" customWidth="1"/>
    <col min="7685" max="7685" width="13.140625" style="59" customWidth="1"/>
    <col min="7686" max="7936" width="8.85546875" style="59"/>
    <col min="7937" max="7937" width="12" style="59" customWidth="1"/>
    <col min="7938" max="7938" width="44.85546875" style="59" customWidth="1"/>
    <col min="7939" max="7940" width="16.7109375" style="59" customWidth="1"/>
    <col min="7941" max="7941" width="13.140625" style="59" customWidth="1"/>
    <col min="7942" max="8192" width="8.85546875" style="59"/>
    <col min="8193" max="8193" width="12" style="59" customWidth="1"/>
    <col min="8194" max="8194" width="44.85546875" style="59" customWidth="1"/>
    <col min="8195" max="8196" width="16.7109375" style="59" customWidth="1"/>
    <col min="8197" max="8197" width="13.140625" style="59" customWidth="1"/>
    <col min="8198" max="8448" width="8.85546875" style="59"/>
    <col min="8449" max="8449" width="12" style="59" customWidth="1"/>
    <col min="8450" max="8450" width="44.85546875" style="59" customWidth="1"/>
    <col min="8451" max="8452" width="16.7109375" style="59" customWidth="1"/>
    <col min="8453" max="8453" width="13.140625" style="59" customWidth="1"/>
    <col min="8454" max="8704" width="8.85546875" style="59"/>
    <col min="8705" max="8705" width="12" style="59" customWidth="1"/>
    <col min="8706" max="8706" width="44.85546875" style="59" customWidth="1"/>
    <col min="8707" max="8708" width="16.7109375" style="59" customWidth="1"/>
    <col min="8709" max="8709" width="13.140625" style="59" customWidth="1"/>
    <col min="8710" max="8960" width="8.85546875" style="59"/>
    <col min="8961" max="8961" width="12" style="59" customWidth="1"/>
    <col min="8962" max="8962" width="44.85546875" style="59" customWidth="1"/>
    <col min="8963" max="8964" width="16.7109375" style="59" customWidth="1"/>
    <col min="8965" max="8965" width="13.140625" style="59" customWidth="1"/>
    <col min="8966" max="9216" width="8.85546875" style="59"/>
    <col min="9217" max="9217" width="12" style="59" customWidth="1"/>
    <col min="9218" max="9218" width="44.85546875" style="59" customWidth="1"/>
    <col min="9219" max="9220" width="16.7109375" style="59" customWidth="1"/>
    <col min="9221" max="9221" width="13.140625" style="59" customWidth="1"/>
    <col min="9222" max="9472" width="8.85546875" style="59"/>
    <col min="9473" max="9473" width="12" style="59" customWidth="1"/>
    <col min="9474" max="9474" width="44.85546875" style="59" customWidth="1"/>
    <col min="9475" max="9476" width="16.7109375" style="59" customWidth="1"/>
    <col min="9477" max="9477" width="13.140625" style="59" customWidth="1"/>
    <col min="9478" max="9728" width="8.85546875" style="59"/>
    <col min="9729" max="9729" width="12" style="59" customWidth="1"/>
    <col min="9730" max="9730" width="44.85546875" style="59" customWidth="1"/>
    <col min="9731" max="9732" width="16.7109375" style="59" customWidth="1"/>
    <col min="9733" max="9733" width="13.140625" style="59" customWidth="1"/>
    <col min="9734" max="9984" width="8.85546875" style="59"/>
    <col min="9985" max="9985" width="12" style="59" customWidth="1"/>
    <col min="9986" max="9986" width="44.85546875" style="59" customWidth="1"/>
    <col min="9987" max="9988" width="16.7109375" style="59" customWidth="1"/>
    <col min="9989" max="9989" width="13.140625" style="59" customWidth="1"/>
    <col min="9990" max="10240" width="8.85546875" style="59"/>
    <col min="10241" max="10241" width="12" style="59" customWidth="1"/>
    <col min="10242" max="10242" width="44.85546875" style="59" customWidth="1"/>
    <col min="10243" max="10244" width="16.7109375" style="59" customWidth="1"/>
    <col min="10245" max="10245" width="13.140625" style="59" customWidth="1"/>
    <col min="10246" max="10496" width="8.85546875" style="59"/>
    <col min="10497" max="10497" width="12" style="59" customWidth="1"/>
    <col min="10498" max="10498" width="44.85546875" style="59" customWidth="1"/>
    <col min="10499" max="10500" width="16.7109375" style="59" customWidth="1"/>
    <col min="10501" max="10501" width="13.140625" style="59" customWidth="1"/>
    <col min="10502" max="10752" width="8.85546875" style="59"/>
    <col min="10753" max="10753" width="12" style="59" customWidth="1"/>
    <col min="10754" max="10754" width="44.85546875" style="59" customWidth="1"/>
    <col min="10755" max="10756" width="16.7109375" style="59" customWidth="1"/>
    <col min="10757" max="10757" width="13.140625" style="59" customWidth="1"/>
    <col min="10758" max="11008" width="8.85546875" style="59"/>
    <col min="11009" max="11009" width="12" style="59" customWidth="1"/>
    <col min="11010" max="11010" width="44.85546875" style="59" customWidth="1"/>
    <col min="11011" max="11012" width="16.7109375" style="59" customWidth="1"/>
    <col min="11013" max="11013" width="13.140625" style="59" customWidth="1"/>
    <col min="11014" max="11264" width="8.85546875" style="59"/>
    <col min="11265" max="11265" width="12" style="59" customWidth="1"/>
    <col min="11266" max="11266" width="44.85546875" style="59" customWidth="1"/>
    <col min="11267" max="11268" width="16.7109375" style="59" customWidth="1"/>
    <col min="11269" max="11269" width="13.140625" style="59" customWidth="1"/>
    <col min="11270" max="11520" width="8.85546875" style="59"/>
    <col min="11521" max="11521" width="12" style="59" customWidth="1"/>
    <col min="11522" max="11522" width="44.85546875" style="59" customWidth="1"/>
    <col min="11523" max="11524" width="16.7109375" style="59" customWidth="1"/>
    <col min="11525" max="11525" width="13.140625" style="59" customWidth="1"/>
    <col min="11526" max="11776" width="8.85546875" style="59"/>
    <col min="11777" max="11777" width="12" style="59" customWidth="1"/>
    <col min="11778" max="11778" width="44.85546875" style="59" customWidth="1"/>
    <col min="11779" max="11780" width="16.7109375" style="59" customWidth="1"/>
    <col min="11781" max="11781" width="13.140625" style="59" customWidth="1"/>
    <col min="11782" max="12032" width="8.85546875" style="59"/>
    <col min="12033" max="12033" width="12" style="59" customWidth="1"/>
    <col min="12034" max="12034" width="44.85546875" style="59" customWidth="1"/>
    <col min="12035" max="12036" width="16.7109375" style="59" customWidth="1"/>
    <col min="12037" max="12037" width="13.140625" style="59" customWidth="1"/>
    <col min="12038" max="12288" width="8.85546875" style="59"/>
    <col min="12289" max="12289" width="12" style="59" customWidth="1"/>
    <col min="12290" max="12290" width="44.85546875" style="59" customWidth="1"/>
    <col min="12291" max="12292" width="16.7109375" style="59" customWidth="1"/>
    <col min="12293" max="12293" width="13.140625" style="59" customWidth="1"/>
    <col min="12294" max="12544" width="8.85546875" style="59"/>
    <col min="12545" max="12545" width="12" style="59" customWidth="1"/>
    <col min="12546" max="12546" width="44.85546875" style="59" customWidth="1"/>
    <col min="12547" max="12548" width="16.7109375" style="59" customWidth="1"/>
    <col min="12549" max="12549" width="13.140625" style="59" customWidth="1"/>
    <col min="12550" max="12800" width="8.85546875" style="59"/>
    <col min="12801" max="12801" width="12" style="59" customWidth="1"/>
    <col min="12802" max="12802" width="44.85546875" style="59" customWidth="1"/>
    <col min="12803" max="12804" width="16.7109375" style="59" customWidth="1"/>
    <col min="12805" max="12805" width="13.140625" style="59" customWidth="1"/>
    <col min="12806" max="13056" width="8.85546875" style="59"/>
    <col min="13057" max="13057" width="12" style="59" customWidth="1"/>
    <col min="13058" max="13058" width="44.85546875" style="59" customWidth="1"/>
    <col min="13059" max="13060" width="16.7109375" style="59" customWidth="1"/>
    <col min="13061" max="13061" width="13.140625" style="59" customWidth="1"/>
    <col min="13062" max="13312" width="8.85546875" style="59"/>
    <col min="13313" max="13313" width="12" style="59" customWidth="1"/>
    <col min="13314" max="13314" width="44.85546875" style="59" customWidth="1"/>
    <col min="13315" max="13316" width="16.7109375" style="59" customWidth="1"/>
    <col min="13317" max="13317" width="13.140625" style="59" customWidth="1"/>
    <col min="13318" max="13568" width="8.85546875" style="59"/>
    <col min="13569" max="13569" width="12" style="59" customWidth="1"/>
    <col min="13570" max="13570" width="44.85546875" style="59" customWidth="1"/>
    <col min="13571" max="13572" width="16.7109375" style="59" customWidth="1"/>
    <col min="13573" max="13573" width="13.140625" style="59" customWidth="1"/>
    <col min="13574" max="13824" width="8.85546875" style="59"/>
    <col min="13825" max="13825" width="12" style="59" customWidth="1"/>
    <col min="13826" max="13826" width="44.85546875" style="59" customWidth="1"/>
    <col min="13827" max="13828" width="16.7109375" style="59" customWidth="1"/>
    <col min="13829" max="13829" width="13.140625" style="59" customWidth="1"/>
    <col min="13830" max="14080" width="8.85546875" style="59"/>
    <col min="14081" max="14081" width="12" style="59" customWidth="1"/>
    <col min="14082" max="14082" width="44.85546875" style="59" customWidth="1"/>
    <col min="14083" max="14084" width="16.7109375" style="59" customWidth="1"/>
    <col min="14085" max="14085" width="13.140625" style="59" customWidth="1"/>
    <col min="14086" max="14336" width="8.85546875" style="59"/>
    <col min="14337" max="14337" width="12" style="59" customWidth="1"/>
    <col min="14338" max="14338" width="44.85546875" style="59" customWidth="1"/>
    <col min="14339" max="14340" width="16.7109375" style="59" customWidth="1"/>
    <col min="14341" max="14341" width="13.140625" style="59" customWidth="1"/>
    <col min="14342" max="14592" width="8.85546875" style="59"/>
    <col min="14593" max="14593" width="12" style="59" customWidth="1"/>
    <col min="14594" max="14594" width="44.85546875" style="59" customWidth="1"/>
    <col min="14595" max="14596" width="16.7109375" style="59" customWidth="1"/>
    <col min="14597" max="14597" width="13.140625" style="59" customWidth="1"/>
    <col min="14598" max="14848" width="8.85546875" style="59"/>
    <col min="14849" max="14849" width="12" style="59" customWidth="1"/>
    <col min="14850" max="14850" width="44.85546875" style="59" customWidth="1"/>
    <col min="14851" max="14852" width="16.7109375" style="59" customWidth="1"/>
    <col min="14853" max="14853" width="13.140625" style="59" customWidth="1"/>
    <col min="14854" max="15104" width="8.85546875" style="59"/>
    <col min="15105" max="15105" width="12" style="59" customWidth="1"/>
    <col min="15106" max="15106" width="44.85546875" style="59" customWidth="1"/>
    <col min="15107" max="15108" width="16.7109375" style="59" customWidth="1"/>
    <col min="15109" max="15109" width="13.140625" style="59" customWidth="1"/>
    <col min="15110" max="15360" width="8.85546875" style="59"/>
    <col min="15361" max="15361" width="12" style="59" customWidth="1"/>
    <col min="15362" max="15362" width="44.85546875" style="59" customWidth="1"/>
    <col min="15363" max="15364" width="16.7109375" style="59" customWidth="1"/>
    <col min="15365" max="15365" width="13.140625" style="59" customWidth="1"/>
    <col min="15366" max="15616" width="8.85546875" style="59"/>
    <col min="15617" max="15617" width="12" style="59" customWidth="1"/>
    <col min="15618" max="15618" width="44.85546875" style="59" customWidth="1"/>
    <col min="15619" max="15620" width="16.7109375" style="59" customWidth="1"/>
    <col min="15621" max="15621" width="13.140625" style="59" customWidth="1"/>
    <col min="15622" max="15872" width="8.85546875" style="59"/>
    <col min="15873" max="15873" width="12" style="59" customWidth="1"/>
    <col min="15874" max="15874" width="44.85546875" style="59" customWidth="1"/>
    <col min="15875" max="15876" width="16.7109375" style="59" customWidth="1"/>
    <col min="15877" max="15877" width="13.140625" style="59" customWidth="1"/>
    <col min="15878" max="16128" width="8.85546875" style="59"/>
    <col min="16129" max="16129" width="12" style="59" customWidth="1"/>
    <col min="16130" max="16130" width="44.85546875" style="59" customWidth="1"/>
    <col min="16131" max="16132" width="16.7109375" style="59" customWidth="1"/>
    <col min="16133" max="16133" width="13.140625" style="59" customWidth="1"/>
    <col min="16134" max="16384" width="8.85546875" style="59"/>
  </cols>
  <sheetData>
    <row r="1" spans="1:4">
      <c r="A1" s="58"/>
    </row>
    <row r="2" spans="1:4">
      <c r="A2" s="77" t="s">
        <v>187</v>
      </c>
    </row>
    <row r="3" spans="1:4" s="61" customFormat="1" ht="18.75">
      <c r="A3" s="108" t="s">
        <v>119</v>
      </c>
      <c r="B3" s="108"/>
      <c r="C3" s="108"/>
      <c r="D3" s="108"/>
    </row>
    <row r="4" spans="1:4" s="64" customFormat="1" ht="15.75">
      <c r="A4" s="62" t="s">
        <v>120</v>
      </c>
      <c r="B4" s="63" t="s">
        <v>121</v>
      </c>
      <c r="C4" s="62" t="s">
        <v>122</v>
      </c>
      <c r="D4" s="62" t="s">
        <v>123</v>
      </c>
    </row>
    <row r="5" spans="1:4" s="64" customFormat="1" ht="15.75">
      <c r="A5" s="62" t="s">
        <v>124</v>
      </c>
      <c r="B5" s="65" t="s">
        <v>125</v>
      </c>
      <c r="C5" s="62"/>
      <c r="D5" s="62"/>
    </row>
    <row r="6" spans="1:4" ht="15.75">
      <c r="A6" s="66" t="s">
        <v>126</v>
      </c>
      <c r="B6" s="67" t="s">
        <v>127</v>
      </c>
      <c r="C6" s="68">
        <v>0</v>
      </c>
      <c r="D6" s="68">
        <v>0</v>
      </c>
    </row>
    <row r="7" spans="1:4" ht="15.75">
      <c r="A7" s="66" t="s">
        <v>128</v>
      </c>
      <c r="B7" s="67" t="s">
        <v>129</v>
      </c>
      <c r="C7" s="68">
        <v>1.4999999999999999E-2</v>
      </c>
      <c r="D7" s="68">
        <v>1.4999999999999999E-2</v>
      </c>
    </row>
    <row r="8" spans="1:4" ht="15.75">
      <c r="A8" s="66" t="s">
        <v>130</v>
      </c>
      <c r="B8" s="67" t="s">
        <v>131</v>
      </c>
      <c r="C8" s="68">
        <v>0.01</v>
      </c>
      <c r="D8" s="68">
        <v>0.01</v>
      </c>
    </row>
    <row r="9" spans="1:4" ht="15.75">
      <c r="A9" s="66" t="s">
        <v>132</v>
      </c>
      <c r="B9" s="67" t="s">
        <v>133</v>
      </c>
      <c r="C9" s="68">
        <v>2E-3</v>
      </c>
      <c r="D9" s="68">
        <v>2E-3</v>
      </c>
    </row>
    <row r="10" spans="1:4" ht="15.75">
      <c r="A10" s="66" t="s">
        <v>134</v>
      </c>
      <c r="B10" s="67" t="s">
        <v>135</v>
      </c>
      <c r="C10" s="68">
        <v>6.0000000000000001E-3</v>
      </c>
      <c r="D10" s="68">
        <v>6.0000000000000001E-3</v>
      </c>
    </row>
    <row r="11" spans="1:4" ht="15.75">
      <c r="A11" s="66" t="s">
        <v>136</v>
      </c>
      <c r="B11" s="67" t="s">
        <v>137</v>
      </c>
      <c r="C11" s="68">
        <v>2.5000000000000001E-2</v>
      </c>
      <c r="D11" s="68">
        <v>2.5000000000000001E-2</v>
      </c>
    </row>
    <row r="12" spans="1:4" ht="15.75">
      <c r="A12" s="66" t="s">
        <v>138</v>
      </c>
      <c r="B12" s="67" t="s">
        <v>139</v>
      </c>
      <c r="C12" s="68">
        <v>0.03</v>
      </c>
      <c r="D12" s="68">
        <v>0.03</v>
      </c>
    </row>
    <row r="13" spans="1:4" ht="15.75">
      <c r="A13" s="66" t="s">
        <v>140</v>
      </c>
      <c r="B13" s="67" t="s">
        <v>141</v>
      </c>
      <c r="C13" s="68">
        <v>0.08</v>
      </c>
      <c r="D13" s="68">
        <v>0.08</v>
      </c>
    </row>
    <row r="14" spans="1:4" ht="15.75">
      <c r="A14" s="66" t="s">
        <v>142</v>
      </c>
      <c r="B14" s="67" t="s">
        <v>143</v>
      </c>
      <c r="C14" s="68">
        <v>0</v>
      </c>
      <c r="D14" s="68">
        <v>0</v>
      </c>
    </row>
    <row r="15" spans="1:4" s="64" customFormat="1" ht="15.75">
      <c r="A15" s="62"/>
      <c r="B15" s="65" t="s">
        <v>144</v>
      </c>
      <c r="C15" s="69">
        <f>SUM(C6:C14)</f>
        <v>0.16799999999999998</v>
      </c>
      <c r="D15" s="69">
        <f>SUM(D6:D14)</f>
        <v>0.16799999999999998</v>
      </c>
    </row>
    <row r="16" spans="1:4" ht="15.75">
      <c r="A16" s="66" t="s">
        <v>145</v>
      </c>
      <c r="B16" s="67" t="s">
        <v>146</v>
      </c>
      <c r="C16" s="68"/>
      <c r="D16" s="68"/>
    </row>
    <row r="17" spans="1:4" ht="15.75">
      <c r="A17" s="66" t="s">
        <v>147</v>
      </c>
      <c r="B17" s="67" t="s">
        <v>148</v>
      </c>
      <c r="C17" s="68">
        <v>0.1794</v>
      </c>
      <c r="D17" s="68" t="s">
        <v>149</v>
      </c>
    </row>
    <row r="18" spans="1:4" ht="15.75">
      <c r="A18" s="66" t="s">
        <v>150</v>
      </c>
      <c r="B18" s="67" t="s">
        <v>151</v>
      </c>
      <c r="C18" s="68">
        <v>4.2500000000000003E-2</v>
      </c>
      <c r="D18" s="68" t="s">
        <v>149</v>
      </c>
    </row>
    <row r="19" spans="1:4" ht="15.75">
      <c r="A19" s="66" t="s">
        <v>152</v>
      </c>
      <c r="B19" s="67" t="s">
        <v>153</v>
      </c>
      <c r="C19" s="68">
        <v>9.1999999999999998E-3</v>
      </c>
      <c r="D19" s="68">
        <v>7.1000000000000004E-3</v>
      </c>
    </row>
    <row r="20" spans="1:4" ht="15.75">
      <c r="A20" s="66" t="s">
        <v>154</v>
      </c>
      <c r="B20" s="67" t="s">
        <v>155</v>
      </c>
      <c r="C20" s="68">
        <v>0.1081</v>
      </c>
      <c r="D20" s="68">
        <v>8.3299999999999999E-2</v>
      </c>
    </row>
    <row r="21" spans="1:4" ht="15.75">
      <c r="A21" s="66" t="s">
        <v>156</v>
      </c>
      <c r="B21" s="67" t="s">
        <v>157</v>
      </c>
      <c r="C21" s="68">
        <v>6.9999999999999999E-4</v>
      </c>
      <c r="D21" s="68">
        <v>5.9999999999999995E-4</v>
      </c>
    </row>
    <row r="22" spans="1:4" ht="15.75">
      <c r="A22" s="66" t="s">
        <v>158</v>
      </c>
      <c r="B22" s="67" t="s">
        <v>159</v>
      </c>
      <c r="C22" s="68">
        <v>7.1999999999999998E-3</v>
      </c>
      <c r="D22" s="68">
        <v>5.5999999999999999E-3</v>
      </c>
    </row>
    <row r="23" spans="1:4" ht="15.75">
      <c r="A23" s="66">
        <v>7030</v>
      </c>
      <c r="B23" s="67" t="s">
        <v>160</v>
      </c>
      <c r="C23" s="68">
        <v>1.5299999999999999E-2</v>
      </c>
      <c r="D23" s="68" t="s">
        <v>149</v>
      </c>
    </row>
    <row r="24" spans="1:4" ht="15.75">
      <c r="A24" s="66" t="s">
        <v>161</v>
      </c>
      <c r="B24" s="67" t="s">
        <v>162</v>
      </c>
      <c r="C24" s="68">
        <v>1.1000000000000001E-3</v>
      </c>
      <c r="D24" s="68">
        <v>8.9999999999999998E-4</v>
      </c>
    </row>
    <row r="25" spans="1:4" ht="15.75">
      <c r="A25" s="66" t="s">
        <v>163</v>
      </c>
      <c r="B25" s="67" t="s">
        <v>164</v>
      </c>
      <c r="C25" s="68">
        <v>8.1100000000000005E-2</v>
      </c>
      <c r="D25" s="68">
        <v>6.25E-2</v>
      </c>
    </row>
    <row r="26" spans="1:4" ht="15.75">
      <c r="A26" s="66" t="s">
        <v>165</v>
      </c>
      <c r="B26" s="67" t="s">
        <v>166</v>
      </c>
      <c r="C26" s="68">
        <v>2.9999999999999997E-4</v>
      </c>
      <c r="D26" s="68">
        <v>2.0000000000000001E-4</v>
      </c>
    </row>
    <row r="27" spans="1:4" s="64" customFormat="1" ht="15.75">
      <c r="A27" s="62"/>
      <c r="B27" s="65" t="s">
        <v>167</v>
      </c>
      <c r="C27" s="69">
        <f>SUM(C17:C26)</f>
        <v>0.44490000000000002</v>
      </c>
      <c r="D27" s="69">
        <f>SUM(D17:D26)</f>
        <v>0.16019999999999998</v>
      </c>
    </row>
    <row r="28" spans="1:4" ht="15.75">
      <c r="A28" s="66" t="s">
        <v>168</v>
      </c>
      <c r="B28" s="67" t="s">
        <v>169</v>
      </c>
      <c r="C28" s="68"/>
      <c r="D28" s="68"/>
    </row>
    <row r="29" spans="1:4" ht="15.75">
      <c r="A29" s="66" t="s">
        <v>170</v>
      </c>
      <c r="B29" s="67" t="s">
        <v>171</v>
      </c>
      <c r="C29" s="68">
        <v>4.7199999999999999E-2</v>
      </c>
      <c r="D29" s="68">
        <v>3.6400000000000002E-2</v>
      </c>
    </row>
    <row r="30" spans="1:4" ht="15.75">
      <c r="A30" s="66" t="s">
        <v>172</v>
      </c>
      <c r="B30" s="67" t="s">
        <v>173</v>
      </c>
      <c r="C30" s="68">
        <v>1.1000000000000001E-3</v>
      </c>
      <c r="D30" s="68">
        <v>8.9999999999999998E-4</v>
      </c>
    </row>
    <row r="31" spans="1:4" ht="15.75">
      <c r="A31" s="66" t="s">
        <v>174</v>
      </c>
      <c r="B31" s="67" t="s">
        <v>175</v>
      </c>
      <c r="C31" s="68">
        <v>4.7699999999999999E-2</v>
      </c>
      <c r="D31" s="68">
        <v>3.6700000000000003E-2</v>
      </c>
    </row>
    <row r="32" spans="1:4" ht="15.75">
      <c r="A32" s="66" t="s">
        <v>176</v>
      </c>
      <c r="B32" s="67" t="s">
        <v>177</v>
      </c>
      <c r="C32" s="68">
        <v>4.58E-2</v>
      </c>
      <c r="D32" s="68">
        <v>3.5299999999999998E-2</v>
      </c>
    </row>
    <row r="33" spans="1:5" ht="15.75">
      <c r="A33" s="66" t="s">
        <v>178</v>
      </c>
      <c r="B33" s="67" t="s">
        <v>179</v>
      </c>
      <c r="C33" s="68">
        <v>4.0000000000000001E-3</v>
      </c>
      <c r="D33" s="68">
        <v>3.0999999999999999E-3</v>
      </c>
    </row>
    <row r="34" spans="1:5" s="64" customFormat="1" ht="15.75">
      <c r="A34" s="62"/>
      <c r="B34" s="65" t="s">
        <v>144</v>
      </c>
      <c r="C34" s="69">
        <f>SUM(C29:C33)</f>
        <v>0.14580000000000001</v>
      </c>
      <c r="D34" s="69">
        <f>SUM(D29:D33)</f>
        <v>0.11240000000000001</v>
      </c>
    </row>
    <row r="35" spans="1:5" ht="15.75">
      <c r="A35" s="66" t="s">
        <v>180</v>
      </c>
      <c r="B35" s="67" t="s">
        <v>181</v>
      </c>
      <c r="C35" s="68"/>
      <c r="D35" s="68"/>
    </row>
    <row r="36" spans="1:5" ht="15.75">
      <c r="A36" s="66" t="s">
        <v>182</v>
      </c>
      <c r="B36" s="67" t="s">
        <v>183</v>
      </c>
      <c r="C36" s="68">
        <v>7.4700000000000003E-2</v>
      </c>
      <c r="D36" s="68">
        <v>2.69E-2</v>
      </c>
    </row>
    <row r="37" spans="1:5" ht="47.25">
      <c r="A37" s="66" t="s">
        <v>184</v>
      </c>
      <c r="B37" s="70" t="s">
        <v>185</v>
      </c>
      <c r="C37" s="68">
        <v>4.0000000000000001E-3</v>
      </c>
      <c r="D37" s="68">
        <v>3.2000000000000002E-3</v>
      </c>
    </row>
    <row r="38" spans="1:5" s="64" customFormat="1" ht="15.75">
      <c r="A38" s="62"/>
      <c r="B38" s="65" t="s">
        <v>186</v>
      </c>
      <c r="C38" s="69">
        <f>SUM(C36:C37)</f>
        <v>7.8700000000000006E-2</v>
      </c>
      <c r="D38" s="69">
        <f>SUM(D36:D37)</f>
        <v>3.0100000000000002E-2</v>
      </c>
    </row>
    <row r="39" spans="1:5" s="64" customFormat="1" ht="15.75">
      <c r="A39" s="62"/>
      <c r="B39" s="63" t="s">
        <v>108</v>
      </c>
      <c r="C39" s="71">
        <f>C15+C27+C34+C38</f>
        <v>0.83740000000000003</v>
      </c>
      <c r="D39" s="71">
        <f>D15+D27+D34+D38</f>
        <v>0.47069999999999995</v>
      </c>
      <c r="E39" s="72"/>
    </row>
    <row r="40" spans="1:5">
      <c r="C40" s="73"/>
      <c r="D40" s="73"/>
    </row>
    <row r="41" spans="1:5">
      <c r="C41" s="73"/>
      <c r="D41" s="73"/>
    </row>
    <row r="42" spans="1:5">
      <c r="C42" s="73"/>
      <c r="D42" s="73"/>
    </row>
    <row r="43" spans="1:5">
      <c r="C43" s="73"/>
      <c r="D43" s="73"/>
    </row>
    <row r="44" spans="1:5">
      <c r="C44" s="73"/>
      <c r="D44" s="73"/>
    </row>
    <row r="45" spans="1:5">
      <c r="C45" s="73"/>
      <c r="D45" s="73"/>
    </row>
    <row r="46" spans="1:5">
      <c r="C46" s="73"/>
      <c r="D46" s="73"/>
    </row>
    <row r="47" spans="1:5">
      <c r="C47" s="73"/>
      <c r="D47" s="73"/>
    </row>
    <row r="48" spans="1:5">
      <c r="C48" s="73"/>
      <c r="D48" s="73"/>
    </row>
    <row r="49" spans="3:4">
      <c r="C49" s="73"/>
      <c r="D49" s="73"/>
    </row>
    <row r="50" spans="3:4">
      <c r="C50" s="73"/>
      <c r="D50" s="73"/>
    </row>
    <row r="51" spans="3:4">
      <c r="C51" s="73"/>
      <c r="D51" s="73"/>
    </row>
    <row r="52" spans="3:4">
      <c r="C52" s="73"/>
      <c r="D52" s="73"/>
    </row>
    <row r="53" spans="3:4">
      <c r="C53" s="73"/>
      <c r="D53" s="73"/>
    </row>
    <row r="54" spans="3:4">
      <c r="C54" s="73"/>
      <c r="D54" s="73"/>
    </row>
    <row r="55" spans="3:4">
      <c r="C55" s="73"/>
      <c r="D55" s="73"/>
    </row>
    <row r="56" spans="3:4">
      <c r="C56" s="73"/>
      <c r="D56" s="73"/>
    </row>
    <row r="57" spans="3:4">
      <c r="C57" s="73"/>
      <c r="D57" s="73"/>
    </row>
    <row r="58" spans="3:4">
      <c r="C58" s="73"/>
      <c r="D58" s="73"/>
    </row>
    <row r="59" spans="3:4">
      <c r="C59" s="73"/>
      <c r="D59" s="74"/>
    </row>
    <row r="60" spans="3:4">
      <c r="D60" s="75"/>
    </row>
    <row r="61" spans="3:4">
      <c r="D61" s="75"/>
    </row>
    <row r="62" spans="3:4">
      <c r="D62" s="75"/>
    </row>
    <row r="63" spans="3:4">
      <c r="D63" s="75"/>
    </row>
    <row r="64" spans="3:4">
      <c r="D64" s="75"/>
    </row>
    <row r="65" spans="4:4">
      <c r="D65" s="75"/>
    </row>
    <row r="66" spans="4:4">
      <c r="D66" s="75"/>
    </row>
    <row r="67" spans="4:4">
      <c r="D67" s="75"/>
    </row>
    <row r="68" spans="4:4">
      <c r="D68" s="75"/>
    </row>
    <row r="79" spans="4:4">
      <c r="D79" s="75"/>
    </row>
    <row r="81" spans="4:5">
      <c r="E81" s="76"/>
    </row>
    <row r="86" spans="4:5">
      <c r="D86" s="60">
        <v>34723</v>
      </c>
      <c r="E86" s="59">
        <v>446.4</v>
      </c>
    </row>
  </sheetData>
  <mergeCells count="1">
    <mergeCell ref="A3:D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headerFooter>
    <oddFooter>&amp;LPavilhão_Renovest&amp;RSecretaria de Planejamento - Prefeitura de Taquari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orç</vt:lpstr>
      <vt:lpstr>crono</vt:lpstr>
      <vt:lpstr>bdi</vt:lpstr>
      <vt:lpstr>ENCARGOS SOCIAIS</vt:lpstr>
      <vt:lpstr>bdi!Area_de_impressao</vt:lpstr>
      <vt:lpstr>crono!Area_de_impressao</vt:lpstr>
      <vt:lpstr>'ENCARGOS SOCIAIS'!Area_de_impressao</vt:lpstr>
      <vt:lpstr>orç!Area_de_impressao</vt:lpstr>
      <vt:lpstr>orç!Titulos_de_impressao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Nivea Schiavon</dc:creator>
  <cp:lastModifiedBy>asilveira</cp:lastModifiedBy>
  <cp:lastPrinted>2019-12-12T17:53:12Z</cp:lastPrinted>
  <dcterms:created xsi:type="dcterms:W3CDTF">2019-08-15T22:27:38Z</dcterms:created>
  <dcterms:modified xsi:type="dcterms:W3CDTF">2019-12-12T19:29:05Z</dcterms:modified>
</cp:coreProperties>
</file>